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_docs\BRANKA\Upravni odbor\NOVI UPRAVNI ODBOR\UPRAVNI ODBOR SAZIV 2022\62 SEDNICA\"/>
    </mc:Choice>
  </mc:AlternateContent>
  <bookViews>
    <workbookView xWindow="0" yWindow="0" windowWidth="28800" windowHeight="11880" tabRatio="500"/>
  </bookViews>
  <sheets>
    <sheet name="Архив" sheetId="1" r:id="rId1"/>
    <sheet name="Sheet1" sheetId="2" r:id="rId2"/>
  </sheets>
  <externalReferences>
    <externalReference r:id="rId3"/>
  </externalReferences>
  <definedNames>
    <definedName name="funkcija">[1]Упутство!$CO$1:$CO$138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12" i="1" l="1"/>
  <c r="R111" i="1"/>
  <c r="R110" i="1"/>
  <c r="Q110" i="1"/>
  <c r="P110" i="1"/>
  <c r="O110" i="1"/>
  <c r="N110" i="1"/>
  <c r="M110" i="1"/>
  <c r="M103" i="1" s="1"/>
  <c r="L110" i="1"/>
  <c r="K110" i="1"/>
  <c r="R109" i="1"/>
  <c r="R108" i="1"/>
  <c r="Q108" i="1"/>
  <c r="P108" i="1"/>
  <c r="P103" i="1" s="1"/>
  <c r="O108" i="1"/>
  <c r="N108" i="1"/>
  <c r="M108" i="1"/>
  <c r="L108" i="1"/>
  <c r="K108" i="1"/>
  <c r="R107" i="1"/>
  <c r="R106" i="1" s="1"/>
  <c r="R103" i="1" s="1"/>
  <c r="Q106" i="1"/>
  <c r="Q103" i="1" s="1"/>
  <c r="P106" i="1"/>
  <c r="O106" i="1"/>
  <c r="O103" i="1" s="1"/>
  <c r="N106" i="1"/>
  <c r="N103" i="1" s="1"/>
  <c r="M106" i="1"/>
  <c r="L106" i="1"/>
  <c r="L103" i="1" s="1"/>
  <c r="K106" i="1"/>
  <c r="K103" i="1" s="1"/>
  <c r="R105" i="1"/>
  <c r="R104" i="1"/>
  <c r="Q104" i="1"/>
  <c r="P104" i="1"/>
  <c r="O104" i="1"/>
  <c r="N104" i="1"/>
  <c r="M104" i="1"/>
  <c r="L104" i="1"/>
  <c r="K104" i="1"/>
  <c r="R102" i="1"/>
  <c r="R101" i="1"/>
  <c r="R100" i="1"/>
  <c r="R99" i="1" s="1"/>
  <c r="Q99" i="1"/>
  <c r="P99" i="1"/>
  <c r="P96" i="1" s="1"/>
  <c r="O99" i="1"/>
  <c r="O96" i="1" s="1"/>
  <c r="N99" i="1"/>
  <c r="M99" i="1"/>
  <c r="M96" i="1" s="1"/>
  <c r="L99" i="1"/>
  <c r="K99" i="1"/>
  <c r="K96" i="1" s="1"/>
  <c r="R98" i="1"/>
  <c r="R97" i="1" s="1"/>
  <c r="R96" i="1" s="1"/>
  <c r="Q97" i="1"/>
  <c r="Q96" i="1" s="1"/>
  <c r="P97" i="1"/>
  <c r="O97" i="1"/>
  <c r="N97" i="1"/>
  <c r="M97" i="1"/>
  <c r="L97" i="1"/>
  <c r="K97" i="1"/>
  <c r="N96" i="1"/>
  <c r="L96" i="1"/>
  <c r="R95" i="1"/>
  <c r="R94" i="1"/>
  <c r="Q94" i="1"/>
  <c r="P94" i="1"/>
  <c r="O94" i="1"/>
  <c r="N94" i="1"/>
  <c r="M94" i="1"/>
  <c r="L94" i="1"/>
  <c r="K94" i="1"/>
  <c r="R93" i="1"/>
  <c r="R92" i="1"/>
  <c r="R91" i="1"/>
  <c r="R90" i="1"/>
  <c r="Q90" i="1"/>
  <c r="P90" i="1"/>
  <c r="O90" i="1"/>
  <c r="N90" i="1"/>
  <c r="M90" i="1"/>
  <c r="L90" i="1"/>
  <c r="K90" i="1"/>
  <c r="R89" i="1"/>
  <c r="R88" i="1" s="1"/>
  <c r="R85" i="1" s="1"/>
  <c r="Q88" i="1"/>
  <c r="Q85" i="1" s="1"/>
  <c r="P88" i="1"/>
  <c r="P85" i="1" s="1"/>
  <c r="O88" i="1"/>
  <c r="N88" i="1"/>
  <c r="N85" i="1" s="1"/>
  <c r="M88" i="1"/>
  <c r="M85" i="1" s="1"/>
  <c r="L88" i="1"/>
  <c r="K88" i="1"/>
  <c r="K85" i="1" s="1"/>
  <c r="R87" i="1"/>
  <c r="R86" i="1"/>
  <c r="Q86" i="1"/>
  <c r="P86" i="1"/>
  <c r="O86" i="1"/>
  <c r="N86" i="1"/>
  <c r="M86" i="1"/>
  <c r="L86" i="1"/>
  <c r="K86" i="1"/>
  <c r="O85" i="1"/>
  <c r="L85" i="1"/>
  <c r="R84" i="1"/>
  <c r="R83" i="1" s="1"/>
  <c r="Q83" i="1"/>
  <c r="P83" i="1"/>
  <c r="O83" i="1"/>
  <c r="N83" i="1"/>
  <c r="M83" i="1"/>
  <c r="L83" i="1"/>
  <c r="K83" i="1"/>
  <c r="R82" i="1"/>
  <c r="R81" i="1"/>
  <c r="R80" i="1"/>
  <c r="R79" i="1"/>
  <c r="R78" i="1" s="1"/>
  <c r="Q78" i="1"/>
  <c r="P78" i="1"/>
  <c r="O78" i="1"/>
  <c r="N78" i="1"/>
  <c r="M78" i="1"/>
  <c r="L78" i="1"/>
  <c r="K78" i="1"/>
  <c r="R77" i="1"/>
  <c r="R76" i="1"/>
  <c r="R75" i="1" s="1"/>
  <c r="Q75" i="1"/>
  <c r="P75" i="1"/>
  <c r="O75" i="1"/>
  <c r="N75" i="1"/>
  <c r="M75" i="1"/>
  <c r="L75" i="1"/>
  <c r="K75" i="1"/>
  <c r="R74" i="1"/>
  <c r="R73" i="1"/>
  <c r="Q73" i="1"/>
  <c r="P73" i="1"/>
  <c r="O73" i="1"/>
  <c r="N73" i="1"/>
  <c r="M73" i="1"/>
  <c r="L73" i="1"/>
  <c r="K73" i="1"/>
  <c r="R72" i="1"/>
  <c r="R71" i="1" s="1"/>
  <c r="Q71" i="1"/>
  <c r="P71" i="1"/>
  <c r="O71" i="1"/>
  <c r="N71" i="1"/>
  <c r="M71" i="1"/>
  <c r="L71" i="1"/>
  <c r="K71" i="1"/>
  <c r="Q70" i="1"/>
  <c r="P70" i="1"/>
  <c r="O70" i="1"/>
  <c r="N70" i="1"/>
  <c r="M70" i="1"/>
  <c r="R70" i="1" s="1"/>
  <c r="R69" i="1"/>
  <c r="R68" i="1"/>
  <c r="R67" i="1" s="1"/>
  <c r="Q68" i="1"/>
  <c r="Q67" i="1" s="1"/>
  <c r="P68" i="1"/>
  <c r="O68" i="1"/>
  <c r="O67" i="1" s="1"/>
  <c r="N68" i="1"/>
  <c r="N67" i="1" s="1"/>
  <c r="M68" i="1"/>
  <c r="P67" i="1"/>
  <c r="L67" i="1"/>
  <c r="K67" i="1"/>
  <c r="R66" i="1"/>
  <c r="R65" i="1" s="1"/>
  <c r="Q65" i="1"/>
  <c r="P65" i="1"/>
  <c r="O65" i="1"/>
  <c r="N65" i="1"/>
  <c r="N64" i="1" s="1"/>
  <c r="M65" i="1"/>
  <c r="L65" i="1"/>
  <c r="K65" i="1"/>
  <c r="Q64" i="1"/>
  <c r="Q58" i="1" s="1"/>
  <c r="P64" i="1"/>
  <c r="P58" i="1" s="1"/>
  <c r="O64" i="1"/>
  <c r="M64" i="1"/>
  <c r="R63" i="1"/>
  <c r="R62" i="1"/>
  <c r="R61" i="1"/>
  <c r="R60" i="1"/>
  <c r="R59" i="1"/>
  <c r="O58" i="1"/>
  <c r="M58" i="1"/>
  <c r="L58" i="1"/>
  <c r="K58" i="1"/>
  <c r="K57" i="1"/>
  <c r="R57" i="1" s="1"/>
  <c r="R55" i="1" s="1"/>
  <c r="R56" i="1"/>
  <c r="K56" i="1"/>
  <c r="Q55" i="1"/>
  <c r="P55" i="1"/>
  <c r="O55" i="1"/>
  <c r="N55" i="1"/>
  <c r="M55" i="1"/>
  <c r="L55" i="1"/>
  <c r="R54" i="1"/>
  <c r="R53" i="1"/>
  <c r="R52" i="1"/>
  <c r="R50" i="1" s="1"/>
  <c r="R51" i="1"/>
  <c r="K51" i="1"/>
  <c r="Q50" i="1"/>
  <c r="P50" i="1"/>
  <c r="O50" i="1"/>
  <c r="N50" i="1"/>
  <c r="M50" i="1"/>
  <c r="L50" i="1"/>
  <c r="K50" i="1"/>
  <c r="R49" i="1"/>
  <c r="R48" i="1"/>
  <c r="R47" i="1"/>
  <c r="R46" i="1"/>
  <c r="K45" i="1"/>
  <c r="R45" i="1" s="1"/>
  <c r="R44" i="1"/>
  <c r="K44" i="1"/>
  <c r="R43" i="1"/>
  <c r="R42" i="1"/>
  <c r="K41" i="1"/>
  <c r="K40" i="1" s="1"/>
  <c r="Q40" i="1"/>
  <c r="P40" i="1"/>
  <c r="O40" i="1"/>
  <c r="N40" i="1"/>
  <c r="M40" i="1"/>
  <c r="L40" i="1"/>
  <c r="R39" i="1"/>
  <c r="R38" i="1"/>
  <c r="R37" i="1"/>
  <c r="R36" i="1" s="1"/>
  <c r="Q36" i="1"/>
  <c r="P36" i="1"/>
  <c r="O36" i="1"/>
  <c r="N36" i="1"/>
  <c r="M36" i="1"/>
  <c r="L36" i="1"/>
  <c r="K36" i="1"/>
  <c r="R35" i="1"/>
  <c r="R34" i="1"/>
  <c r="K34" i="1"/>
  <c r="K33" i="1"/>
  <c r="R33" i="1" s="1"/>
  <c r="R32" i="1"/>
  <c r="R31" i="1"/>
  <c r="K31" i="1"/>
  <c r="K30" i="1"/>
  <c r="R30" i="1" s="1"/>
  <c r="R29" i="1"/>
  <c r="R28" i="1" s="1"/>
  <c r="Q28" i="1"/>
  <c r="P28" i="1"/>
  <c r="O28" i="1"/>
  <c r="N28" i="1"/>
  <c r="M28" i="1"/>
  <c r="L28" i="1"/>
  <c r="R27" i="1"/>
  <c r="R26" i="1"/>
  <c r="R25" i="1" s="1"/>
  <c r="K26" i="1"/>
  <c r="Q25" i="1"/>
  <c r="P25" i="1"/>
  <c r="O25" i="1"/>
  <c r="N25" i="1"/>
  <c r="M25" i="1"/>
  <c r="L25" i="1"/>
  <c r="K25" i="1"/>
  <c r="R24" i="1"/>
  <c r="R23" i="1" s="1"/>
  <c r="Q23" i="1"/>
  <c r="P23" i="1"/>
  <c r="O23" i="1"/>
  <c r="N23" i="1"/>
  <c r="M23" i="1"/>
  <c r="L23" i="1"/>
  <c r="K23" i="1"/>
  <c r="R22" i="1"/>
  <c r="R21" i="1"/>
  <c r="R20" i="1"/>
  <c r="R19" i="1" s="1"/>
  <c r="Q19" i="1"/>
  <c r="P19" i="1"/>
  <c r="O19" i="1"/>
  <c r="N19" i="1"/>
  <c r="M19" i="1"/>
  <c r="L19" i="1"/>
  <c r="K19" i="1"/>
  <c r="R18" i="1"/>
  <c r="L18" i="1"/>
  <c r="R17" i="1"/>
  <c r="Q17" i="1"/>
  <c r="P17" i="1"/>
  <c r="P11" i="1" s="1"/>
  <c r="P10" i="1" s="1"/>
  <c r="P9" i="1" s="1"/>
  <c r="P8" i="1" s="1"/>
  <c r="O17" i="1"/>
  <c r="N17" i="1"/>
  <c r="M17" i="1"/>
  <c r="L17" i="1"/>
  <c r="K17" i="1"/>
  <c r="R16" i="1"/>
  <c r="R15" i="1"/>
  <c r="R14" i="1"/>
  <c r="Q14" i="1"/>
  <c r="Q11" i="1" s="1"/>
  <c r="Q10" i="1" s="1"/>
  <c r="Q9" i="1" s="1"/>
  <c r="Q8" i="1" s="1"/>
  <c r="P14" i="1"/>
  <c r="O14" i="1"/>
  <c r="N14" i="1"/>
  <c r="M14" i="1"/>
  <c r="L14" i="1"/>
  <c r="L11" i="1" s="1"/>
  <c r="L10" i="1" s="1"/>
  <c r="L9" i="1" s="1"/>
  <c r="L8" i="1" s="1"/>
  <c r="K14" i="1"/>
  <c r="R13" i="1"/>
  <c r="R12" i="1" s="1"/>
  <c r="Q12" i="1"/>
  <c r="P12" i="1"/>
  <c r="O12" i="1"/>
  <c r="N12" i="1"/>
  <c r="M12" i="1"/>
  <c r="L12" i="1"/>
  <c r="K12" i="1"/>
  <c r="N58" i="1" l="1"/>
  <c r="R64" i="1"/>
  <c r="R58" i="1" s="1"/>
  <c r="R11" i="1" s="1"/>
  <c r="R10" i="1" s="1"/>
  <c r="R9" i="1" s="1"/>
  <c r="R8" i="1" s="1"/>
  <c r="M11" i="1"/>
  <c r="M10" i="1" s="1"/>
  <c r="M9" i="1" s="1"/>
  <c r="M8" i="1" s="1"/>
  <c r="O11" i="1"/>
  <c r="O10" i="1" s="1"/>
  <c r="O9" i="1" s="1"/>
  <c r="O8" i="1" s="1"/>
  <c r="N11" i="1"/>
  <c r="N10" i="1" s="1"/>
  <c r="N9" i="1" s="1"/>
  <c r="N8" i="1" s="1"/>
  <c r="R41" i="1"/>
  <c r="R40" i="1" s="1"/>
  <c r="K55" i="1"/>
  <c r="K28" i="1"/>
  <c r="K11" i="1" s="1"/>
  <c r="K10" i="1" s="1"/>
  <c r="K9" i="1" s="1"/>
  <c r="K8" i="1" s="1"/>
  <c r="M67" i="1"/>
</calcChain>
</file>

<file path=xl/sharedStrings.xml><?xml version="1.0" encoding="utf-8"?>
<sst xmlns="http://schemas.openxmlformats.org/spreadsheetml/2006/main" count="268" uniqueCount="227">
  <si>
    <t>На основу члана 33. Статута Историјског архива Града Новог Сада, Нови Сад, бр. 060-20/25-2 од 13. маја 2022. године, Управни одбор Историјског архива Града Новог Сада, Нови Сад на 62. седници одржаној 19.12.2025. године, доноси</t>
  </si>
  <si>
    <t>ФИНАНСИЈСКИ ПЛАН ИСТОРИЈСКОГ АРХИВА ГРАДА НОВОГ САДА, НОВИ САД ЗА 2026. ГОДИНУ</t>
  </si>
  <si>
    <t>Раздео</t>
  </si>
  <si>
    <t>Глава</t>
  </si>
  <si>
    <t>Функција</t>
  </si>
  <si>
    <t>Програм</t>
  </si>
  <si>
    <t>Програмска активност</t>
  </si>
  <si>
    <t>Поз. буџ.</t>
  </si>
  <si>
    <t>Екон. клас.</t>
  </si>
  <si>
    <t>ПФП</t>
  </si>
  <si>
    <t>Синтетика</t>
  </si>
  <si>
    <t>Опис</t>
  </si>
  <si>
    <t xml:space="preserve">Општи приходи и примања буџета 
(01) 
</t>
  </si>
  <si>
    <t xml:space="preserve">Сопствени приходи буџетских корисника (04) </t>
  </si>
  <si>
    <t xml:space="preserve">Трансфери од других нивоа власти
(07)
</t>
  </si>
  <si>
    <t>Нераспоређени вишак прихода и примања из ранијих година
 (13)</t>
  </si>
  <si>
    <t xml:space="preserve">Неутрошена средства трансфера од других нивоа власти 
(17)
</t>
  </si>
  <si>
    <t xml:space="preserve">Финансијка помоћ ЕУ (56) </t>
  </si>
  <si>
    <t>УКУПНА СРЕДСТВА</t>
  </si>
  <si>
    <t>Примања од продаје нефинансијске имовине 
(09)</t>
  </si>
  <si>
    <t>12.02</t>
  </si>
  <si>
    <t xml:space="preserve">УСТАНОВЕ КУЛТУРЕ </t>
  </si>
  <si>
    <t>820</t>
  </si>
  <si>
    <t>Услуге културе</t>
  </si>
  <si>
    <t>Програм 13: Развој културе и информисања</t>
  </si>
  <si>
    <t>1201-0001</t>
  </si>
  <si>
    <t>ПА: Функционисање локалних установа културе</t>
  </si>
  <si>
    <t>411</t>
  </si>
  <si>
    <t>Плате, додаци и накнаде запослених (зараде)</t>
  </si>
  <si>
    <t>321.01</t>
  </si>
  <si>
    <t>4111</t>
  </si>
  <si>
    <t>Плате, додаци и накнаде запослених</t>
  </si>
  <si>
    <t>412</t>
  </si>
  <si>
    <t>Социјални доприноси на терет послодавца</t>
  </si>
  <si>
    <t>322.01</t>
  </si>
  <si>
    <t>4121</t>
  </si>
  <si>
    <t>Допринос за пензијско и инвалидско осигурање</t>
  </si>
  <si>
    <t>322.02</t>
  </si>
  <si>
    <t>4122</t>
  </si>
  <si>
    <t>Допринос за здравствено осигурање</t>
  </si>
  <si>
    <t>Накнаде у натури</t>
  </si>
  <si>
    <t>323.01</t>
  </si>
  <si>
    <t>4131</t>
  </si>
  <si>
    <t>Социјална давања запосленима</t>
  </si>
  <si>
    <t>324.01</t>
  </si>
  <si>
    <t>Исплата накнада за време одсуствовања с посла на терет фондова</t>
  </si>
  <si>
    <t>324.02</t>
  </si>
  <si>
    <t>4143</t>
  </si>
  <si>
    <t>Отпремнине и помоћи</t>
  </si>
  <si>
    <t>324.03</t>
  </si>
  <si>
    <t>Помоћ у медицинском лечењу запосленог или чланова уже породице и друге помоћи запосленом</t>
  </si>
  <si>
    <t>415</t>
  </si>
  <si>
    <t>Накнаде трошкова за запослене</t>
  </si>
  <si>
    <t>325.01</t>
  </si>
  <si>
    <t>4151</t>
  </si>
  <si>
    <t>416</t>
  </si>
  <si>
    <t>Награде запосленима и остали посебни расходи</t>
  </si>
  <si>
    <t>326.01</t>
  </si>
  <si>
    <t>4161</t>
  </si>
  <si>
    <t>326.01.02</t>
  </si>
  <si>
    <t>Награде запосленима и остали посебни расходи - остало</t>
  </si>
  <si>
    <t>421</t>
  </si>
  <si>
    <t>Стални трошкови</t>
  </si>
  <si>
    <t>327.01</t>
  </si>
  <si>
    <t>4211</t>
  </si>
  <si>
    <t>Трошкови платног промета и банкарских услуга</t>
  </si>
  <si>
    <t>327.02</t>
  </si>
  <si>
    <t>4212</t>
  </si>
  <si>
    <t>Енергетске услуге</t>
  </si>
  <si>
    <t>327.03</t>
  </si>
  <si>
    <t>4213</t>
  </si>
  <si>
    <t>Комуналне услуге</t>
  </si>
  <si>
    <t>327.04</t>
  </si>
  <si>
    <t>4214</t>
  </si>
  <si>
    <t>Услуге комуникација</t>
  </si>
  <si>
    <t>327.05</t>
  </si>
  <si>
    <t>4215</t>
  </si>
  <si>
    <t>Трошкови осигурања</t>
  </si>
  <si>
    <t>327.06</t>
  </si>
  <si>
    <t>4216</t>
  </si>
  <si>
    <t>Закуп имовине и опреме</t>
  </si>
  <si>
    <t>327.07</t>
  </si>
  <si>
    <t>Остали трошкови</t>
  </si>
  <si>
    <t>422</t>
  </si>
  <si>
    <t>Трошкови путовања</t>
  </si>
  <si>
    <t>328.01</t>
  </si>
  <si>
    <t>4221</t>
  </si>
  <si>
    <t>Трошкови службених путовања у земљи</t>
  </si>
  <si>
    <t>328.02</t>
  </si>
  <si>
    <t>4222</t>
  </si>
  <si>
    <t>Трошкови службених путовања у иностранство</t>
  </si>
  <si>
    <t>328.03</t>
  </si>
  <si>
    <t>4229</t>
  </si>
  <si>
    <t>Остали трошкови транспорта</t>
  </si>
  <si>
    <t>423</t>
  </si>
  <si>
    <t>Услуге по уговору</t>
  </si>
  <si>
    <t>329.01</t>
  </si>
  <si>
    <t>4231</t>
  </si>
  <si>
    <t>Административне услуге</t>
  </si>
  <si>
    <t>329.02</t>
  </si>
  <si>
    <t>4232</t>
  </si>
  <si>
    <t>Компјутерске услуге</t>
  </si>
  <si>
    <t>329.03</t>
  </si>
  <si>
    <t>4233</t>
  </si>
  <si>
    <t>Услуге образовања и усавршавања запослених</t>
  </si>
  <si>
    <t>329.04</t>
  </si>
  <si>
    <t>4234</t>
  </si>
  <si>
    <t>Услуге информисања</t>
  </si>
  <si>
    <t>329.05.01</t>
  </si>
  <si>
    <t>4235</t>
  </si>
  <si>
    <t>Стручне услуге-програм</t>
  </si>
  <si>
    <t>329.05.02</t>
  </si>
  <si>
    <t>Стручне услуге-остало</t>
  </si>
  <si>
    <t>329.06</t>
  </si>
  <si>
    <t>4236</t>
  </si>
  <si>
    <t>Услуге за домаћинство и угоститељство</t>
  </si>
  <si>
    <t>329.07</t>
  </si>
  <si>
    <t>4237</t>
  </si>
  <si>
    <t>Репрезентација</t>
  </si>
  <si>
    <t>329.08</t>
  </si>
  <si>
    <t>4239</t>
  </si>
  <si>
    <t>Остале опште услуге</t>
  </si>
  <si>
    <t>424</t>
  </si>
  <si>
    <t>Специјализоване услуге</t>
  </si>
  <si>
    <t>330.01</t>
  </si>
  <si>
    <t>4242</t>
  </si>
  <si>
    <t>Услуге образовања, културе и спорта</t>
  </si>
  <si>
    <t>330.02</t>
  </si>
  <si>
    <t>Медицинске услуге</t>
  </si>
  <si>
    <t>330.03</t>
  </si>
  <si>
    <t>4246</t>
  </si>
  <si>
    <t>Услуге очувања животне средине, науке и геодетске услуге</t>
  </si>
  <si>
    <t>330.04</t>
  </si>
  <si>
    <t>Остале специјализоване услуге</t>
  </si>
  <si>
    <t>425</t>
  </si>
  <si>
    <t>Текуће поправке и одржавање</t>
  </si>
  <si>
    <t>331.01</t>
  </si>
  <si>
    <t>4251</t>
  </si>
  <si>
    <t>Текуће поправке и одржавање зграда и објеката</t>
  </si>
  <si>
    <t>331.02</t>
  </si>
  <si>
    <t>4252</t>
  </si>
  <si>
    <t>Текуће поправке и одржавање опреме</t>
  </si>
  <si>
    <t>426</t>
  </si>
  <si>
    <t>Материјал</t>
  </si>
  <si>
    <t>332.01</t>
  </si>
  <si>
    <t>4261</t>
  </si>
  <si>
    <t>Административни материјал</t>
  </si>
  <si>
    <t>332.02</t>
  </si>
  <si>
    <t>4263</t>
  </si>
  <si>
    <t>Материјали за образовање и усавршавање запослених</t>
  </si>
  <si>
    <t>332.03</t>
  </si>
  <si>
    <t>4264</t>
  </si>
  <si>
    <t>Материјали за саобраћај</t>
  </si>
  <si>
    <t>332.04</t>
  </si>
  <si>
    <t>4266</t>
  </si>
  <si>
    <t>Материјали за образовање, културу и спорт</t>
  </si>
  <si>
    <t>332.05</t>
  </si>
  <si>
    <t>4268</t>
  </si>
  <si>
    <t>Материјали за одржавање хигијене и угоститељство</t>
  </si>
  <si>
    <t>332.06</t>
  </si>
  <si>
    <t>4269</t>
  </si>
  <si>
    <t>Материјали за посебне намене</t>
  </si>
  <si>
    <t>Пратећи трошкови задуживања</t>
  </si>
  <si>
    <t>333.01</t>
  </si>
  <si>
    <t>Негативне курсне разлике</t>
  </si>
  <si>
    <t>482</t>
  </si>
  <si>
    <t>Порези, обавезне таксе, казне, пенали и камате</t>
  </si>
  <si>
    <t>334.01</t>
  </si>
  <si>
    <t>Остали порези</t>
  </si>
  <si>
    <t>334.02</t>
  </si>
  <si>
    <t>Обавезне таксе</t>
  </si>
  <si>
    <t>334.03</t>
  </si>
  <si>
    <t>Новчане казне, пенали и камате</t>
  </si>
  <si>
    <t>Новчане казне и пенали по решењу судова</t>
  </si>
  <si>
    <t>335.01</t>
  </si>
  <si>
    <t>Накнада штете  за повреде или штету нанету од стране државних органа</t>
  </si>
  <si>
    <t>336.01</t>
  </si>
  <si>
    <t>Зграде и грађевински објекти</t>
  </si>
  <si>
    <t>337.01</t>
  </si>
  <si>
    <t>5113</t>
  </si>
  <si>
    <t>Капитално одржавање зграда и објеката</t>
  </si>
  <si>
    <t>337.02</t>
  </si>
  <si>
    <t>5114</t>
  </si>
  <si>
    <t>Пројектно планирање</t>
  </si>
  <si>
    <t>Машине и опрема</t>
  </si>
  <si>
    <t>338.01</t>
  </si>
  <si>
    <t>5121</t>
  </si>
  <si>
    <t>Опрема за саобраћај</t>
  </si>
  <si>
    <t>338.02</t>
  </si>
  <si>
    <t>5122</t>
  </si>
  <si>
    <t>Административна опрема</t>
  </si>
  <si>
    <t>338.03</t>
  </si>
  <si>
    <t>Опрема за образовање, науку, културу и спорт</t>
  </si>
  <si>
    <t>338.04</t>
  </si>
  <si>
    <t>Опрема за јавну безбедност</t>
  </si>
  <si>
    <t>Нематеријална имовина</t>
  </si>
  <si>
    <t>339.01</t>
  </si>
  <si>
    <t>5151</t>
  </si>
  <si>
    <t>1201-4010</t>
  </si>
  <si>
    <t>П: КАРАВАН СОЛИДАРНОСТИ</t>
  </si>
  <si>
    <t>340.01</t>
  </si>
  <si>
    <t>341.01</t>
  </si>
  <si>
    <t>342.01</t>
  </si>
  <si>
    <t>342.02</t>
  </si>
  <si>
    <t>Стручне услуге</t>
  </si>
  <si>
    <t>342.03</t>
  </si>
  <si>
    <t>343.01</t>
  </si>
  <si>
    <t>1201-4011</t>
  </si>
  <si>
    <t>П: BARTOK</t>
  </si>
  <si>
    <t>344.01</t>
  </si>
  <si>
    <t>345.01</t>
  </si>
  <si>
    <t>345.02</t>
  </si>
  <si>
    <t>345.03</t>
  </si>
  <si>
    <t>1201-7010</t>
  </si>
  <si>
    <t>П: Уређење Алмашког краја у Новом Саду</t>
  </si>
  <si>
    <t>346.01</t>
  </si>
  <si>
    <t>347.01</t>
  </si>
  <si>
    <t>348.01</t>
  </si>
  <si>
    <t>Новчане казне и пенали</t>
  </si>
  <si>
    <t>349.01</t>
  </si>
  <si>
    <t>5112</t>
  </si>
  <si>
    <t>Изградња зграда и објеката</t>
  </si>
  <si>
    <t>349.02</t>
  </si>
  <si>
    <t>Финансијски план доставити Градском већу Града Новог Сада, ради добијања сагласности.</t>
  </si>
  <si>
    <t>Председник Управног одбора</t>
  </si>
  <si>
    <t>_________________________</t>
  </si>
  <si>
    <t xml:space="preserve">             Зорица Топић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</si>
</sst>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  <font>
      <sz val="9"/>
      <color theme="1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1"/>
      <color rgb="FFFA7D00"/>
      <name val="Calibri"/>
      <family val="2"/>
      <charset val="238"/>
    </font>
    <font>
      <b/>
      <sz val="9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66FF66"/>
        <bgColor rgb="FF99CC00"/>
      </patternFill>
    </fill>
    <fill>
      <patternFill patternType="solid">
        <fgColor rgb="FF00CCFF"/>
        <bgColor rgb="FF00FFFF"/>
      </patternFill>
    </fill>
    <fill>
      <patternFill patternType="solid">
        <fgColor rgb="FFFF66FF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2F2F2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2" borderId="1" applyProtection="0"/>
  </cellStyleXfs>
  <cellXfs count="138">
    <xf numFmtId="0" fontId="0" fillId="0" borderId="0" xfId="0"/>
    <xf numFmtId="0" fontId="4" fillId="0" borderId="5" xfId="0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4" fontId="4" fillId="3" borderId="2" xfId="0" applyNumberFormat="1" applyFont="1" applyFill="1" applyBorder="1" applyAlignment="1" applyProtection="1">
      <alignment horizontal="right" vertical="center" wrapText="1"/>
    </xf>
    <xf numFmtId="4" fontId="6" fillId="0" borderId="0" xfId="0" applyNumberFormat="1" applyFont="1" applyProtection="1"/>
    <xf numFmtId="0" fontId="6" fillId="0" borderId="0" xfId="0" applyFont="1" applyProtection="1"/>
    <xf numFmtId="0" fontId="4" fillId="4" borderId="2" xfId="0" applyFont="1" applyFill="1" applyBorder="1" applyAlignment="1" applyProtection="1">
      <alignment horizontal="center" vertical="center" wrapText="1"/>
    </xf>
    <xf numFmtId="49" fontId="4" fillId="4" borderId="2" xfId="0" applyNumberFormat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4" fontId="4" fillId="4" borderId="2" xfId="0" applyNumberFormat="1" applyFont="1" applyFill="1" applyBorder="1" applyAlignment="1" applyProtection="1">
      <alignment horizontal="right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49" fontId="4" fillId="5" borderId="2" xfId="0" applyNumberFormat="1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left" vertical="center" wrapText="1"/>
    </xf>
    <xf numFmtId="4" fontId="4" fillId="5" borderId="2" xfId="0" applyNumberFormat="1" applyFont="1" applyFill="1" applyBorder="1" applyAlignment="1" applyProtection="1">
      <alignment horizontal="right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49" fontId="4" fillId="6" borderId="2" xfId="0" applyNumberFormat="1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left" vertical="center" wrapText="1"/>
    </xf>
    <xf numFmtId="4" fontId="4" fillId="6" borderId="2" xfId="0" applyNumberFormat="1" applyFont="1" applyFill="1" applyBorder="1" applyAlignment="1" applyProtection="1">
      <alignment horizontal="right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49" fontId="4" fillId="7" borderId="2" xfId="0" applyNumberFormat="1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left" vertical="center" wrapText="1"/>
    </xf>
    <xf numFmtId="4" fontId="4" fillId="7" borderId="2" xfId="0" applyNumberFormat="1" applyFont="1" applyFill="1" applyBorder="1" applyAlignment="1" applyProtection="1">
      <alignment horizontal="right" vertical="center"/>
    </xf>
    <xf numFmtId="0" fontId="6" fillId="7" borderId="0" xfId="0" applyFont="1" applyFill="1" applyProtection="1"/>
    <xf numFmtId="0" fontId="5" fillId="7" borderId="2" xfId="0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4" fontId="5" fillId="7" borderId="1" xfId="2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Border="1" applyAlignment="1" applyProtection="1">
      <alignment horizontal="right" vertical="center" wrapText="1"/>
      <protection locked="0"/>
    </xf>
    <xf numFmtId="4" fontId="5" fillId="7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7" borderId="2" xfId="0" applyNumberFormat="1" applyFont="1" applyFill="1" applyBorder="1" applyAlignment="1" applyProtection="1">
      <alignment horizontal="right" vertical="center"/>
    </xf>
    <xf numFmtId="0" fontId="4" fillId="7" borderId="2" xfId="0" applyFont="1" applyFill="1" applyBorder="1" applyAlignment="1" applyProtection="1">
      <alignment horizontal="left" vertical="center" wrapText="1"/>
    </xf>
    <xf numFmtId="4" fontId="4" fillId="7" borderId="2" xfId="0" applyNumberFormat="1" applyFont="1" applyFill="1" applyBorder="1" applyAlignment="1" applyProtection="1">
      <alignment horizontal="right" vertical="center" wrapText="1"/>
    </xf>
    <xf numFmtId="0" fontId="5" fillId="7" borderId="2" xfId="0" applyFont="1" applyFill="1" applyBorder="1" applyAlignment="1" applyProtection="1">
      <alignment horizontal="left" vertical="center" wrapText="1"/>
    </xf>
    <xf numFmtId="4" fontId="5" fillId="7" borderId="2" xfId="0" applyNumberFormat="1" applyFont="1" applyFill="1" applyBorder="1" applyAlignment="1" applyProtection="1">
      <alignment horizontal="right" vertical="center" wrapText="1"/>
    </xf>
    <xf numFmtId="4" fontId="5" fillId="7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4" fontId="4" fillId="0" borderId="2" xfId="0" applyNumberFormat="1" applyFont="1" applyBorder="1" applyAlignment="1" applyProtection="1">
      <alignment horizontal="right" vertical="center" wrapText="1"/>
    </xf>
    <xf numFmtId="0" fontId="6" fillId="0" borderId="0" xfId="0" applyFont="1" applyProtection="1"/>
    <xf numFmtId="0" fontId="5" fillId="7" borderId="2" xfId="0" applyFont="1" applyFill="1" applyBorder="1" applyAlignment="1" applyProtection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</xf>
    <xf numFmtId="49" fontId="6" fillId="7" borderId="0" xfId="0" applyNumberFormat="1" applyFont="1" applyFill="1" applyProtection="1"/>
    <xf numFmtId="49" fontId="8" fillId="7" borderId="0" xfId="0" applyNumberFormat="1" applyFont="1" applyFill="1" applyBorder="1" applyAlignment="1" applyProtection="1">
      <alignment horizontal="left" vertical="top"/>
    </xf>
    <xf numFmtId="0" fontId="8" fillId="7" borderId="0" xfId="0" applyFont="1" applyFill="1" applyBorder="1" applyAlignment="1" applyProtection="1">
      <alignment horizontal="left" vertical="top"/>
    </xf>
    <xf numFmtId="0" fontId="6" fillId="7" borderId="0" xfId="0" applyFont="1" applyFill="1" applyBorder="1" applyProtection="1"/>
    <xf numFmtId="0" fontId="6" fillId="7" borderId="0" xfId="0" applyFont="1" applyFill="1" applyBorder="1" applyAlignment="1" applyProtection="1"/>
    <xf numFmtId="49" fontId="5" fillId="7" borderId="2" xfId="0" applyNumberFormat="1" applyFont="1" applyFill="1" applyBorder="1" applyAlignment="1" applyProtection="1">
      <alignment horizontal="center" vertical="center" wrapText="1"/>
    </xf>
    <xf numFmtId="0" fontId="2" fillId="7" borderId="0" xfId="0" applyFont="1" applyFill="1" applyProtection="1"/>
    <xf numFmtId="49" fontId="2" fillId="7" borderId="0" xfId="0" applyNumberFormat="1" applyFont="1" applyFill="1" applyProtection="1"/>
    <xf numFmtId="49" fontId="3" fillId="7" borderId="0" xfId="0" applyNumberFormat="1" applyFont="1" applyFill="1" applyBorder="1" applyAlignment="1" applyProtection="1">
      <alignment horizontal="left" vertical="top"/>
    </xf>
    <xf numFmtId="0" fontId="3" fillId="7" borderId="0" xfId="0" applyFont="1" applyFill="1" applyBorder="1" applyAlignment="1" applyProtection="1">
      <alignment horizontal="left" vertical="top"/>
    </xf>
    <xf numFmtId="0" fontId="2" fillId="7" borderId="0" xfId="0" applyFont="1" applyFill="1" applyBorder="1" applyProtection="1"/>
    <xf numFmtId="0" fontId="2" fillId="7" borderId="0" xfId="0" applyFont="1" applyFill="1" applyBorder="1" applyAlignment="1" applyProtection="1"/>
    <xf numFmtId="49" fontId="4" fillId="7" borderId="2" xfId="0" applyNumberFormat="1" applyFont="1" applyFill="1" applyBorder="1" applyAlignment="1" applyProtection="1">
      <alignment horizontal="left" vertical="center" wrapText="1"/>
    </xf>
    <xf numFmtId="49" fontId="5" fillId="7" borderId="2" xfId="0" applyNumberFormat="1" applyFont="1" applyFill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vertical="center" wrapText="1"/>
    </xf>
    <xf numFmtId="49" fontId="4" fillId="6" borderId="2" xfId="0" applyNumberFormat="1" applyFont="1" applyFill="1" applyBorder="1" applyAlignment="1" applyProtection="1">
      <alignment horizontal="left" vertical="center" wrapText="1"/>
    </xf>
    <xf numFmtId="4" fontId="4" fillId="6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4" fillId="7" borderId="2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left" vertical="center" wrapText="1"/>
    </xf>
    <xf numFmtId="4" fontId="4" fillId="6" borderId="2" xfId="0" applyNumberFormat="1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6" borderId="2" xfId="0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7" borderId="0" xfId="0" applyFont="1" applyFill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4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4" fontId="5" fillId="0" borderId="0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horizontal="right" vertical="center" wrapText="1"/>
      <protection locked="0"/>
    </xf>
    <xf numFmtId="4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vertical="center" wrapText="1"/>
    </xf>
  </cellXfs>
  <cellStyles count="3">
    <cellStyle name="Excel Built-in Calculation" xfId="2"/>
    <cellStyle name="Normal" xfId="0" builtinId="0"/>
    <cellStyle name="Normalan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66FF"/>
      <rgbColor rgb="FFCC99FF"/>
      <rgbColor rgb="FFFFCC99"/>
      <rgbColor rgb="FF3366FF"/>
      <rgbColor rgb="FF66FF66"/>
      <rgbColor rgb="FF99CC00"/>
      <rgbColor rgb="FFFFCC00"/>
      <rgbColor rgb="FFFF9900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3;&#1059;&#1050;%20-%20&#1058;&#1072;&#1090;&#1112;&#1072;&#1085;&#1072;\2018\arh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hiv"/>
      <sheetName val="Упутство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AU138"/>
  <sheetViews>
    <sheetView tabSelected="1" zoomScale="91" zoomScaleNormal="91" workbookViewId="0">
      <pane xSplit="10" ySplit="7" topLeftCell="K8" activePane="bottomRight" state="frozen"/>
      <selection pane="topRight" activeCell="K1" sqref="K1"/>
      <selection pane="bottomLeft" activeCell="A8" sqref="A8"/>
      <selection pane="bottomRight"/>
    </sheetView>
  </sheetViews>
  <sheetFormatPr defaultColWidth="9.140625" defaultRowHeight="12" customHeight="1" x14ac:dyDescent="0.2"/>
  <cols>
    <col min="1" max="1" width="2.85546875" style="9" customWidth="1"/>
    <col min="2" max="2" width="5.28515625" style="9" customWidth="1"/>
    <col min="3" max="3" width="4.28515625" style="9" customWidth="1"/>
    <col min="4" max="4" width="4.7109375" style="9" customWidth="1"/>
    <col min="5" max="5" width="9.28515625" style="9" customWidth="1"/>
    <col min="6" max="6" width="5.85546875" style="10" customWidth="1"/>
    <col min="7" max="7" width="4" style="10" customWidth="1"/>
    <col min="8" max="8" width="9.5703125" style="10" customWidth="1"/>
    <col min="9" max="9" width="4.85546875" style="9" customWidth="1"/>
    <col min="10" max="10" width="21.42578125" style="9" customWidth="1"/>
    <col min="11" max="17" width="14.7109375" style="9" customWidth="1"/>
    <col min="18" max="18" width="16" style="9" customWidth="1"/>
    <col min="19" max="19" width="9.85546875" style="9" customWidth="1"/>
    <col min="20" max="20" width="13.42578125" style="9" customWidth="1"/>
    <col min="21" max="16384" width="9.140625" style="9"/>
  </cols>
  <sheetData>
    <row r="1" spans="1:20" ht="28.5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20" ht="14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0" ht="14.25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0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0" ht="15" customHeight="1" x14ac:dyDescent="0.2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4" t="s">
        <v>11</v>
      </c>
      <c r="K5" s="4" t="s">
        <v>12</v>
      </c>
      <c r="L5" s="3" t="s">
        <v>13</v>
      </c>
      <c r="M5" s="4" t="s">
        <v>14</v>
      </c>
      <c r="N5" s="12"/>
      <c r="O5" s="3" t="s">
        <v>15</v>
      </c>
      <c r="P5" s="3" t="s">
        <v>16</v>
      </c>
      <c r="Q5" s="2" t="s">
        <v>17</v>
      </c>
      <c r="R5" s="1" t="s">
        <v>18</v>
      </c>
    </row>
    <row r="6" spans="1:20" ht="96" customHeight="1" x14ac:dyDescent="0.2">
      <c r="A6" s="5"/>
      <c r="B6" s="5"/>
      <c r="C6" s="5"/>
      <c r="D6" s="5"/>
      <c r="E6" s="5"/>
      <c r="F6" s="5"/>
      <c r="G6" s="5"/>
      <c r="H6" s="5"/>
      <c r="I6" s="5"/>
      <c r="J6" s="4"/>
      <c r="K6" s="4"/>
      <c r="L6" s="3"/>
      <c r="M6" s="4"/>
      <c r="N6" s="13" t="s">
        <v>19</v>
      </c>
      <c r="O6" s="3"/>
      <c r="P6" s="3"/>
      <c r="Q6" s="2"/>
      <c r="R6" s="1"/>
    </row>
    <row r="7" spans="1:20" s="17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5">
        <v>6</v>
      </c>
      <c r="G7" s="15">
        <v>7</v>
      </c>
      <c r="H7" s="15">
        <v>8</v>
      </c>
      <c r="I7" s="14">
        <v>9</v>
      </c>
      <c r="J7" s="14">
        <v>10</v>
      </c>
      <c r="K7" s="15">
        <v>11</v>
      </c>
      <c r="L7" s="14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6">
        <v>18</v>
      </c>
    </row>
    <row r="8" spans="1:20" s="24" customFormat="1" ht="12.75" customHeight="1" x14ac:dyDescent="0.2">
      <c r="A8" s="18"/>
      <c r="B8" s="19" t="s">
        <v>20</v>
      </c>
      <c r="C8" s="18"/>
      <c r="D8" s="18"/>
      <c r="E8" s="18"/>
      <c r="F8" s="18"/>
      <c r="G8" s="18"/>
      <c r="H8" s="20"/>
      <c r="I8" s="20"/>
      <c r="J8" s="21" t="s">
        <v>21</v>
      </c>
      <c r="K8" s="22">
        <f t="shared" ref="K8:R9" si="0">K9</f>
        <v>93572818.569999993</v>
      </c>
      <c r="L8" s="22">
        <f t="shared" si="0"/>
        <v>11786218.4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22">
        <f t="shared" si="0"/>
        <v>0</v>
      </c>
      <c r="R8" s="22">
        <f t="shared" si="0"/>
        <v>105359036.97</v>
      </c>
      <c r="S8" s="23"/>
      <c r="T8" s="23"/>
    </row>
    <row r="9" spans="1:20" s="24" customFormat="1" x14ac:dyDescent="0.2">
      <c r="A9" s="25"/>
      <c r="B9" s="26"/>
      <c r="C9" s="27" t="s">
        <v>22</v>
      </c>
      <c r="D9" s="27"/>
      <c r="E9" s="27"/>
      <c r="F9" s="25"/>
      <c r="G9" s="25"/>
      <c r="H9" s="25"/>
      <c r="I9" s="25"/>
      <c r="J9" s="28" t="s">
        <v>23</v>
      </c>
      <c r="K9" s="29">
        <f t="shared" si="0"/>
        <v>93572818.569999993</v>
      </c>
      <c r="L9" s="29">
        <f t="shared" si="0"/>
        <v>11786218.4</v>
      </c>
      <c r="M9" s="29">
        <f t="shared" si="0"/>
        <v>0</v>
      </c>
      <c r="N9" s="29">
        <f t="shared" si="0"/>
        <v>0</v>
      </c>
      <c r="O9" s="29">
        <f t="shared" si="0"/>
        <v>0</v>
      </c>
      <c r="P9" s="29">
        <f t="shared" si="0"/>
        <v>0</v>
      </c>
      <c r="Q9" s="29">
        <f t="shared" si="0"/>
        <v>0</v>
      </c>
      <c r="R9" s="29">
        <f t="shared" si="0"/>
        <v>105359036.97</v>
      </c>
      <c r="T9" s="23"/>
    </row>
    <row r="10" spans="1:20" s="24" customFormat="1" ht="24" customHeight="1" x14ac:dyDescent="0.2">
      <c r="A10" s="30"/>
      <c r="B10" s="31"/>
      <c r="C10" s="32"/>
      <c r="D10" s="32">
        <v>1201</v>
      </c>
      <c r="E10" s="32"/>
      <c r="F10" s="30"/>
      <c r="G10" s="30"/>
      <c r="H10" s="30"/>
      <c r="I10" s="30"/>
      <c r="J10" s="33" t="s">
        <v>24</v>
      </c>
      <c r="K10" s="34">
        <f t="shared" ref="K10:R10" si="1">K11+K85+K96+K103</f>
        <v>93572818.569999993</v>
      </c>
      <c r="L10" s="34">
        <f t="shared" si="1"/>
        <v>11786218.4</v>
      </c>
      <c r="M10" s="34">
        <f t="shared" si="1"/>
        <v>0</v>
      </c>
      <c r="N10" s="34">
        <f t="shared" si="1"/>
        <v>0</v>
      </c>
      <c r="O10" s="34">
        <f t="shared" si="1"/>
        <v>0</v>
      </c>
      <c r="P10" s="34">
        <f t="shared" si="1"/>
        <v>0</v>
      </c>
      <c r="Q10" s="34">
        <f t="shared" si="1"/>
        <v>0</v>
      </c>
      <c r="R10" s="34">
        <f t="shared" si="1"/>
        <v>105359036.97</v>
      </c>
      <c r="S10" s="23"/>
    </row>
    <row r="11" spans="1:20" s="24" customFormat="1" ht="36" x14ac:dyDescent="0.2">
      <c r="A11" s="35"/>
      <c r="B11" s="36"/>
      <c r="C11" s="37"/>
      <c r="D11" s="37"/>
      <c r="E11" s="37" t="s">
        <v>25</v>
      </c>
      <c r="F11" s="35"/>
      <c r="G11" s="35"/>
      <c r="H11" s="35"/>
      <c r="I11" s="35"/>
      <c r="J11" s="38" t="s">
        <v>26</v>
      </c>
      <c r="K11" s="39">
        <f t="shared" ref="K11:R11" si="2">K12+K14+K17+K19+K23+K25+K28+K36+K40+K50+K55+K58+K65+K67+K71+K73+K75+K78+K83</f>
        <v>93572818.569999993</v>
      </c>
      <c r="L11" s="39">
        <f t="shared" si="2"/>
        <v>11786218.4</v>
      </c>
      <c r="M11" s="39">
        <f t="shared" si="2"/>
        <v>0</v>
      </c>
      <c r="N11" s="39">
        <f t="shared" si="2"/>
        <v>0</v>
      </c>
      <c r="O11" s="39">
        <f t="shared" si="2"/>
        <v>0</v>
      </c>
      <c r="P11" s="39">
        <f t="shared" si="2"/>
        <v>0</v>
      </c>
      <c r="Q11" s="39">
        <f t="shared" si="2"/>
        <v>0</v>
      </c>
      <c r="R11" s="39">
        <f t="shared" si="2"/>
        <v>105359036.97</v>
      </c>
    </row>
    <row r="12" spans="1:20" s="45" customFormat="1" ht="36" x14ac:dyDescent="0.2">
      <c r="A12" s="40"/>
      <c r="B12" s="41"/>
      <c r="C12" s="42"/>
      <c r="D12" s="42"/>
      <c r="E12" s="42"/>
      <c r="F12" s="42">
        <v>321</v>
      </c>
      <c r="G12" s="42" t="s">
        <v>27</v>
      </c>
      <c r="H12" s="40"/>
      <c r="I12" s="40"/>
      <c r="J12" s="43" t="s">
        <v>28</v>
      </c>
      <c r="K12" s="44">
        <f t="shared" ref="K12:R12" si="3">SUM(K13)</f>
        <v>29104488.41</v>
      </c>
      <c r="L12" s="44">
        <f t="shared" si="3"/>
        <v>5980600</v>
      </c>
      <c r="M12" s="44">
        <f t="shared" si="3"/>
        <v>0</v>
      </c>
      <c r="N12" s="44">
        <f t="shared" si="3"/>
        <v>0</v>
      </c>
      <c r="O12" s="44">
        <f t="shared" si="3"/>
        <v>0</v>
      </c>
      <c r="P12" s="44">
        <f t="shared" si="3"/>
        <v>0</v>
      </c>
      <c r="Q12" s="44">
        <f t="shared" si="3"/>
        <v>0</v>
      </c>
      <c r="R12" s="44">
        <f t="shared" si="3"/>
        <v>35085088.409999996</v>
      </c>
      <c r="T12" s="23"/>
    </row>
    <row r="13" spans="1:20" ht="24.75" customHeight="1" x14ac:dyDescent="0.2">
      <c r="A13" s="46"/>
      <c r="B13" s="46"/>
      <c r="C13" s="46"/>
      <c r="D13" s="46"/>
      <c r="E13" s="46"/>
      <c r="F13" s="46"/>
      <c r="G13" s="46"/>
      <c r="H13" s="47" t="s">
        <v>29</v>
      </c>
      <c r="I13" s="47" t="s">
        <v>30</v>
      </c>
      <c r="J13" s="48" t="s">
        <v>31</v>
      </c>
      <c r="K13" s="49">
        <v>29104488.41</v>
      </c>
      <c r="L13" s="50">
        <v>5980600</v>
      </c>
      <c r="M13" s="51"/>
      <c r="N13" s="51"/>
      <c r="O13" s="51"/>
      <c r="P13" s="51"/>
      <c r="Q13" s="51"/>
      <c r="R13" s="52">
        <f>SUM(K13:Q13)</f>
        <v>35085088.409999996</v>
      </c>
    </row>
    <row r="14" spans="1:20" s="24" customFormat="1" ht="24" x14ac:dyDescent="0.2">
      <c r="A14" s="40"/>
      <c r="B14" s="40"/>
      <c r="C14" s="40"/>
      <c r="D14" s="40"/>
      <c r="E14" s="40"/>
      <c r="F14" s="42">
        <v>322</v>
      </c>
      <c r="G14" s="42" t="s">
        <v>32</v>
      </c>
      <c r="H14" s="40"/>
      <c r="I14" s="40"/>
      <c r="J14" s="53" t="s">
        <v>33</v>
      </c>
      <c r="K14" s="54">
        <f t="shared" ref="K14:R14" si="4">SUM(K15:K16)</f>
        <v>4409330.16</v>
      </c>
      <c r="L14" s="54">
        <f t="shared" si="4"/>
        <v>906060.9</v>
      </c>
      <c r="M14" s="54">
        <f t="shared" si="4"/>
        <v>0</v>
      </c>
      <c r="N14" s="54">
        <f t="shared" si="4"/>
        <v>0</v>
      </c>
      <c r="O14" s="54">
        <f t="shared" si="4"/>
        <v>0</v>
      </c>
      <c r="P14" s="54">
        <f t="shared" si="4"/>
        <v>0</v>
      </c>
      <c r="Q14" s="54">
        <f t="shared" si="4"/>
        <v>0</v>
      </c>
      <c r="R14" s="54">
        <f t="shared" si="4"/>
        <v>5315391.0600000005</v>
      </c>
    </row>
    <row r="15" spans="1:20" ht="24" x14ac:dyDescent="0.2">
      <c r="A15" s="46"/>
      <c r="B15" s="46"/>
      <c r="C15" s="46"/>
      <c r="D15" s="46"/>
      <c r="E15" s="46"/>
      <c r="F15" s="46"/>
      <c r="G15" s="46"/>
      <c r="H15" s="47" t="s">
        <v>34</v>
      </c>
      <c r="I15" s="47" t="s">
        <v>35</v>
      </c>
      <c r="J15" s="48" t="s">
        <v>36</v>
      </c>
      <c r="K15" s="49">
        <v>2910449.02</v>
      </c>
      <c r="L15" s="50">
        <v>598060</v>
      </c>
      <c r="M15" s="51"/>
      <c r="N15" s="51"/>
      <c r="O15" s="51"/>
      <c r="P15" s="51"/>
      <c r="Q15" s="51"/>
      <c r="R15" s="52">
        <f>SUM(K15:Q15)</f>
        <v>3508509.02</v>
      </c>
    </row>
    <row r="16" spans="1:20" ht="24" x14ac:dyDescent="0.2">
      <c r="A16" s="46"/>
      <c r="B16" s="46"/>
      <c r="C16" s="46"/>
      <c r="D16" s="46"/>
      <c r="E16" s="46"/>
      <c r="F16" s="46"/>
      <c r="G16" s="46"/>
      <c r="H16" s="47" t="s">
        <v>37</v>
      </c>
      <c r="I16" s="47" t="s">
        <v>38</v>
      </c>
      <c r="J16" s="48" t="s">
        <v>39</v>
      </c>
      <c r="K16" s="49">
        <v>1498881.14</v>
      </c>
      <c r="L16" s="50">
        <v>308000.90000000002</v>
      </c>
      <c r="M16" s="51"/>
      <c r="N16" s="51"/>
      <c r="O16" s="51"/>
      <c r="P16" s="51"/>
      <c r="Q16" s="51"/>
      <c r="R16" s="52">
        <f>SUM(K16:Q16)</f>
        <v>1806882.04</v>
      </c>
    </row>
    <row r="17" spans="1:18" s="24" customFormat="1" x14ac:dyDescent="0.2">
      <c r="A17" s="40"/>
      <c r="B17" s="40"/>
      <c r="C17" s="40"/>
      <c r="D17" s="40"/>
      <c r="E17" s="40"/>
      <c r="F17" s="40">
        <v>323</v>
      </c>
      <c r="G17" s="40">
        <v>413</v>
      </c>
      <c r="H17" s="42"/>
      <c r="I17" s="40"/>
      <c r="J17" s="53" t="s">
        <v>40</v>
      </c>
      <c r="K17" s="54">
        <f t="shared" ref="K17:R17" si="5">SUM(K18)</f>
        <v>554000</v>
      </c>
      <c r="L17" s="54">
        <f t="shared" si="5"/>
        <v>59557.5</v>
      </c>
      <c r="M17" s="54">
        <f t="shared" si="5"/>
        <v>0</v>
      </c>
      <c r="N17" s="54">
        <f t="shared" si="5"/>
        <v>0</v>
      </c>
      <c r="O17" s="54">
        <f t="shared" si="5"/>
        <v>0</v>
      </c>
      <c r="P17" s="54">
        <f t="shared" si="5"/>
        <v>0</v>
      </c>
      <c r="Q17" s="54">
        <f t="shared" si="5"/>
        <v>0</v>
      </c>
      <c r="R17" s="54">
        <f t="shared" si="5"/>
        <v>613557.5</v>
      </c>
    </row>
    <row r="18" spans="1:18" ht="15" customHeight="1" x14ac:dyDescent="0.2">
      <c r="A18" s="46"/>
      <c r="B18" s="46"/>
      <c r="C18" s="46"/>
      <c r="D18" s="46"/>
      <c r="E18" s="46"/>
      <c r="F18" s="47"/>
      <c r="G18" s="47"/>
      <c r="H18" s="46" t="s">
        <v>41</v>
      </c>
      <c r="I18" s="47" t="s">
        <v>42</v>
      </c>
      <c r="J18" s="55" t="s">
        <v>40</v>
      </c>
      <c r="K18" s="50">
        <v>554000</v>
      </c>
      <c r="L18" s="51">
        <f>60000-442.5</f>
        <v>59557.5</v>
      </c>
      <c r="M18" s="51"/>
      <c r="N18" s="51"/>
      <c r="O18" s="51"/>
      <c r="P18" s="51"/>
      <c r="Q18" s="51"/>
      <c r="R18" s="52">
        <f>SUM(K18:Q18)</f>
        <v>613557.5</v>
      </c>
    </row>
    <row r="19" spans="1:18" s="24" customFormat="1" ht="24" x14ac:dyDescent="0.2">
      <c r="A19" s="40"/>
      <c r="B19" s="40"/>
      <c r="C19" s="40"/>
      <c r="D19" s="40"/>
      <c r="E19" s="40"/>
      <c r="F19" s="40">
        <v>324</v>
      </c>
      <c r="G19" s="40">
        <v>414</v>
      </c>
      <c r="H19" s="40"/>
      <c r="I19" s="40"/>
      <c r="J19" s="53" t="s">
        <v>43</v>
      </c>
      <c r="K19" s="54">
        <f t="shared" ref="K19:R19" si="6">SUM(K20:K22)</f>
        <v>1000000</v>
      </c>
      <c r="L19" s="54">
        <f t="shared" si="6"/>
        <v>420000</v>
      </c>
      <c r="M19" s="54">
        <f t="shared" si="6"/>
        <v>0</v>
      </c>
      <c r="N19" s="54">
        <f t="shared" si="6"/>
        <v>0</v>
      </c>
      <c r="O19" s="54">
        <f t="shared" si="6"/>
        <v>0</v>
      </c>
      <c r="P19" s="54">
        <f t="shared" si="6"/>
        <v>0</v>
      </c>
      <c r="Q19" s="54">
        <f t="shared" si="6"/>
        <v>0</v>
      </c>
      <c r="R19" s="54">
        <f t="shared" si="6"/>
        <v>1420000</v>
      </c>
    </row>
    <row r="20" spans="1:18" ht="36" x14ac:dyDescent="0.2">
      <c r="A20" s="46"/>
      <c r="B20" s="46"/>
      <c r="C20" s="46"/>
      <c r="D20" s="46"/>
      <c r="E20" s="46"/>
      <c r="F20" s="47"/>
      <c r="G20" s="47"/>
      <c r="H20" s="46" t="s">
        <v>44</v>
      </c>
      <c r="I20" s="46">
        <v>4141</v>
      </c>
      <c r="J20" s="55" t="s">
        <v>45</v>
      </c>
      <c r="K20" s="51"/>
      <c r="L20" s="51"/>
      <c r="M20" s="51"/>
      <c r="N20" s="51"/>
      <c r="O20" s="51"/>
      <c r="P20" s="51"/>
      <c r="Q20" s="51"/>
      <c r="R20" s="52">
        <f>SUM(K20:Q20)</f>
        <v>0</v>
      </c>
    </row>
    <row r="21" spans="1:18" ht="14.25" customHeight="1" x14ac:dyDescent="0.2">
      <c r="A21" s="46"/>
      <c r="B21" s="46"/>
      <c r="C21" s="46"/>
      <c r="D21" s="46"/>
      <c r="E21" s="46"/>
      <c r="F21" s="47"/>
      <c r="G21" s="47"/>
      <c r="H21" s="46" t="s">
        <v>46</v>
      </c>
      <c r="I21" s="47" t="s">
        <v>47</v>
      </c>
      <c r="J21" s="55" t="s">
        <v>48</v>
      </c>
      <c r="K21" s="50">
        <v>400000</v>
      </c>
      <c r="L21" s="50">
        <v>270000</v>
      </c>
      <c r="M21" s="51"/>
      <c r="N21" s="51"/>
      <c r="O21" s="51"/>
      <c r="P21" s="51"/>
      <c r="Q21" s="51"/>
      <c r="R21" s="52">
        <f>SUM(K21:Q21)</f>
        <v>670000</v>
      </c>
    </row>
    <row r="22" spans="1:18" ht="60" x14ac:dyDescent="0.2">
      <c r="A22" s="46"/>
      <c r="B22" s="46"/>
      <c r="C22" s="46"/>
      <c r="D22" s="46"/>
      <c r="E22" s="46"/>
      <c r="F22" s="46"/>
      <c r="G22" s="46"/>
      <c r="H22" s="46" t="s">
        <v>49</v>
      </c>
      <c r="I22" s="47">
        <v>4144</v>
      </c>
      <c r="J22" s="48" t="s">
        <v>50</v>
      </c>
      <c r="K22" s="50">
        <v>600000</v>
      </c>
      <c r="L22" s="50">
        <v>150000</v>
      </c>
      <c r="M22" s="51"/>
      <c r="N22" s="51"/>
      <c r="O22" s="51"/>
      <c r="P22" s="51"/>
      <c r="Q22" s="51"/>
      <c r="R22" s="52">
        <f>SUM(K22:Q22)</f>
        <v>750000</v>
      </c>
    </row>
    <row r="23" spans="1:18" s="24" customFormat="1" ht="24" x14ac:dyDescent="0.2">
      <c r="A23" s="40"/>
      <c r="B23" s="40"/>
      <c r="C23" s="40"/>
      <c r="D23" s="40"/>
      <c r="E23" s="40"/>
      <c r="F23" s="42">
        <v>325</v>
      </c>
      <c r="G23" s="42" t="s">
        <v>51</v>
      </c>
      <c r="H23" s="42"/>
      <c r="I23" s="40"/>
      <c r="J23" s="53" t="s">
        <v>52</v>
      </c>
      <c r="K23" s="54">
        <f t="shared" ref="K23:R23" si="7">SUM(K24)</f>
        <v>363000</v>
      </c>
      <c r="L23" s="54">
        <f t="shared" si="7"/>
        <v>40000</v>
      </c>
      <c r="M23" s="54">
        <f t="shared" si="7"/>
        <v>0</v>
      </c>
      <c r="N23" s="54">
        <f t="shared" si="7"/>
        <v>0</v>
      </c>
      <c r="O23" s="54">
        <f t="shared" si="7"/>
        <v>0</v>
      </c>
      <c r="P23" s="54">
        <f t="shared" si="7"/>
        <v>0</v>
      </c>
      <c r="Q23" s="54">
        <f t="shared" si="7"/>
        <v>0</v>
      </c>
      <c r="R23" s="54">
        <f t="shared" si="7"/>
        <v>403000</v>
      </c>
    </row>
    <row r="24" spans="1:18" ht="24" x14ac:dyDescent="0.2">
      <c r="A24" s="46"/>
      <c r="B24" s="46"/>
      <c r="C24" s="46"/>
      <c r="D24" s="46"/>
      <c r="E24" s="46"/>
      <c r="F24" s="46"/>
      <c r="G24" s="46"/>
      <c r="H24" s="46" t="s">
        <v>53</v>
      </c>
      <c r="I24" s="47" t="s">
        <v>54</v>
      </c>
      <c r="J24" s="55" t="s">
        <v>52</v>
      </c>
      <c r="K24" s="50">
        <v>363000</v>
      </c>
      <c r="L24" s="50">
        <v>40000</v>
      </c>
      <c r="M24" s="51"/>
      <c r="N24" s="51"/>
      <c r="O24" s="51"/>
      <c r="P24" s="51"/>
      <c r="Q24" s="51"/>
      <c r="R24" s="52">
        <f>SUM(K24:Q24)</f>
        <v>403000</v>
      </c>
    </row>
    <row r="25" spans="1:18" s="24" customFormat="1" ht="36" x14ac:dyDescent="0.2">
      <c r="A25" s="40"/>
      <c r="B25" s="40"/>
      <c r="C25" s="40"/>
      <c r="D25" s="40"/>
      <c r="E25" s="40"/>
      <c r="F25" s="42">
        <v>326</v>
      </c>
      <c r="G25" s="42" t="s">
        <v>55</v>
      </c>
      <c r="H25" s="42"/>
      <c r="I25" s="40"/>
      <c r="J25" s="53" t="s">
        <v>56</v>
      </c>
      <c r="K25" s="54">
        <f t="shared" ref="K25:R25" si="8">SUM(K26:K27)</f>
        <v>1563000</v>
      </c>
      <c r="L25" s="54">
        <f t="shared" si="8"/>
        <v>700000</v>
      </c>
      <c r="M25" s="54">
        <f t="shared" si="8"/>
        <v>0</v>
      </c>
      <c r="N25" s="54">
        <f t="shared" si="8"/>
        <v>0</v>
      </c>
      <c r="O25" s="54">
        <f t="shared" si="8"/>
        <v>0</v>
      </c>
      <c r="P25" s="54">
        <f t="shared" si="8"/>
        <v>0</v>
      </c>
      <c r="Q25" s="54">
        <f t="shared" si="8"/>
        <v>0</v>
      </c>
      <c r="R25" s="54">
        <f t="shared" si="8"/>
        <v>2263000</v>
      </c>
    </row>
    <row r="26" spans="1:18" ht="24" x14ac:dyDescent="0.2">
      <c r="A26" s="46"/>
      <c r="B26" s="46"/>
      <c r="C26" s="46"/>
      <c r="D26" s="46"/>
      <c r="E26" s="46"/>
      <c r="F26" s="46"/>
      <c r="G26" s="46"/>
      <c r="H26" s="46" t="s">
        <v>57</v>
      </c>
      <c r="I26" s="47" t="s">
        <v>58</v>
      </c>
      <c r="J26" s="55" t="s">
        <v>56</v>
      </c>
      <c r="K26" s="50">
        <f>1563000-263000</f>
        <v>1300000</v>
      </c>
      <c r="L26" s="50">
        <v>700000</v>
      </c>
      <c r="M26" s="51"/>
      <c r="N26" s="51"/>
      <c r="O26" s="51"/>
      <c r="P26" s="51"/>
      <c r="Q26" s="51"/>
      <c r="R26" s="52">
        <f>SUM(K26:Q26)</f>
        <v>2000000</v>
      </c>
    </row>
    <row r="27" spans="1:18" ht="36" x14ac:dyDescent="0.2">
      <c r="A27" s="46"/>
      <c r="B27" s="46"/>
      <c r="C27" s="46"/>
      <c r="D27" s="46"/>
      <c r="E27" s="46"/>
      <c r="F27" s="46"/>
      <c r="G27" s="46"/>
      <c r="H27" s="46" t="s">
        <v>59</v>
      </c>
      <c r="I27" s="47">
        <v>4161</v>
      </c>
      <c r="J27" s="55" t="s">
        <v>60</v>
      </c>
      <c r="K27" s="56">
        <v>263000</v>
      </c>
      <c r="L27" s="51"/>
      <c r="M27" s="51"/>
      <c r="N27" s="51"/>
      <c r="O27" s="51"/>
      <c r="P27" s="51"/>
      <c r="Q27" s="51"/>
      <c r="R27" s="52">
        <f>SUM(K27:Q27)</f>
        <v>263000</v>
      </c>
    </row>
    <row r="28" spans="1:18" s="24" customFormat="1" x14ac:dyDescent="0.2">
      <c r="A28" s="40"/>
      <c r="B28" s="40"/>
      <c r="C28" s="40"/>
      <c r="D28" s="40"/>
      <c r="E28" s="40"/>
      <c r="F28" s="42">
        <v>327</v>
      </c>
      <c r="G28" s="42" t="s">
        <v>61</v>
      </c>
      <c r="H28" s="42"/>
      <c r="I28" s="40"/>
      <c r="J28" s="53" t="s">
        <v>62</v>
      </c>
      <c r="K28" s="54">
        <f t="shared" ref="K28:R28" si="9">SUM(K29:K35)</f>
        <v>22500000</v>
      </c>
      <c r="L28" s="54">
        <f t="shared" si="9"/>
        <v>790000</v>
      </c>
      <c r="M28" s="54">
        <f t="shared" si="9"/>
        <v>0</v>
      </c>
      <c r="N28" s="54">
        <f t="shared" si="9"/>
        <v>0</v>
      </c>
      <c r="O28" s="54">
        <f t="shared" si="9"/>
        <v>0</v>
      </c>
      <c r="P28" s="54">
        <f t="shared" si="9"/>
        <v>0</v>
      </c>
      <c r="Q28" s="54">
        <f t="shared" si="9"/>
        <v>0</v>
      </c>
      <c r="R28" s="54">
        <f t="shared" si="9"/>
        <v>23290000</v>
      </c>
    </row>
    <row r="29" spans="1:18" ht="36" x14ac:dyDescent="0.2">
      <c r="A29" s="46"/>
      <c r="B29" s="46"/>
      <c r="C29" s="46"/>
      <c r="D29" s="46"/>
      <c r="E29" s="46"/>
      <c r="F29" s="46"/>
      <c r="G29" s="46"/>
      <c r="H29" s="47" t="s">
        <v>63</v>
      </c>
      <c r="I29" s="47" t="s">
        <v>64</v>
      </c>
      <c r="J29" s="55" t="s">
        <v>65</v>
      </c>
      <c r="K29" s="50">
        <v>250000</v>
      </c>
      <c r="L29" s="50">
        <v>150000</v>
      </c>
      <c r="M29" s="51"/>
      <c r="N29" s="51"/>
      <c r="O29" s="51"/>
      <c r="P29" s="51"/>
      <c r="Q29" s="51"/>
      <c r="R29" s="52">
        <f t="shared" ref="R29:R35" si="10">SUM(K29:Q29)</f>
        <v>400000</v>
      </c>
    </row>
    <row r="30" spans="1:18" ht="15" customHeight="1" x14ac:dyDescent="0.2">
      <c r="A30" s="46"/>
      <c r="B30" s="46"/>
      <c r="C30" s="46"/>
      <c r="D30" s="46"/>
      <c r="E30" s="46"/>
      <c r="F30" s="46"/>
      <c r="G30" s="46"/>
      <c r="H30" s="47" t="s">
        <v>66</v>
      </c>
      <c r="I30" s="47" t="s">
        <v>67</v>
      </c>
      <c r="J30" s="55" t="s">
        <v>68</v>
      </c>
      <c r="K30" s="51">
        <f>11100000-5000000</f>
        <v>6100000</v>
      </c>
      <c r="L30" s="50">
        <v>150000</v>
      </c>
      <c r="M30" s="51"/>
      <c r="N30" s="51"/>
      <c r="O30" s="51"/>
      <c r="P30" s="51"/>
      <c r="Q30" s="51"/>
      <c r="R30" s="52">
        <f t="shared" si="10"/>
        <v>6250000</v>
      </c>
    </row>
    <row r="31" spans="1:18" ht="15" customHeight="1" x14ac:dyDescent="0.2">
      <c r="A31" s="46"/>
      <c r="B31" s="46"/>
      <c r="C31" s="46"/>
      <c r="D31" s="46"/>
      <c r="E31" s="46"/>
      <c r="F31" s="46"/>
      <c r="G31" s="46"/>
      <c r="H31" s="47" t="s">
        <v>69</v>
      </c>
      <c r="I31" s="47" t="s">
        <v>70</v>
      </c>
      <c r="J31" s="55" t="s">
        <v>71</v>
      </c>
      <c r="K31" s="51">
        <f>15982000-4000000</f>
        <v>11982000</v>
      </c>
      <c r="L31" s="50">
        <v>100000</v>
      </c>
      <c r="M31" s="51"/>
      <c r="N31" s="51"/>
      <c r="O31" s="51"/>
      <c r="P31" s="51"/>
      <c r="Q31" s="51"/>
      <c r="R31" s="52">
        <f t="shared" si="10"/>
        <v>12082000</v>
      </c>
    </row>
    <row r="32" spans="1:18" ht="15" customHeight="1" x14ac:dyDescent="0.2">
      <c r="A32" s="46"/>
      <c r="B32" s="46"/>
      <c r="C32" s="46"/>
      <c r="D32" s="46"/>
      <c r="E32" s="46"/>
      <c r="F32" s="46"/>
      <c r="G32" s="46"/>
      <c r="H32" s="47" t="s">
        <v>72</v>
      </c>
      <c r="I32" s="47" t="s">
        <v>73</v>
      </c>
      <c r="J32" s="55" t="s">
        <v>74</v>
      </c>
      <c r="K32" s="50">
        <v>998000</v>
      </c>
      <c r="L32" s="50">
        <v>100000</v>
      </c>
      <c r="M32" s="51"/>
      <c r="N32" s="51"/>
      <c r="O32" s="51"/>
      <c r="P32" s="51"/>
      <c r="Q32" s="51"/>
      <c r="R32" s="52">
        <f t="shared" si="10"/>
        <v>1098000</v>
      </c>
    </row>
    <row r="33" spans="1:18" ht="15" customHeight="1" x14ac:dyDescent="0.2">
      <c r="A33" s="46"/>
      <c r="B33" s="46"/>
      <c r="C33" s="46"/>
      <c r="D33" s="46"/>
      <c r="E33" s="46"/>
      <c r="F33" s="46"/>
      <c r="G33" s="46"/>
      <c r="H33" s="47" t="s">
        <v>75</v>
      </c>
      <c r="I33" s="47" t="s">
        <v>76</v>
      </c>
      <c r="J33" s="55" t="s">
        <v>77</v>
      </c>
      <c r="K33" s="51">
        <f>3420000-1000000</f>
        <v>2420000</v>
      </c>
      <c r="L33" s="50">
        <v>240000</v>
      </c>
      <c r="M33" s="51"/>
      <c r="N33" s="51"/>
      <c r="O33" s="51"/>
      <c r="P33" s="51"/>
      <c r="Q33" s="51"/>
      <c r="R33" s="52">
        <f t="shared" si="10"/>
        <v>2660000</v>
      </c>
    </row>
    <row r="34" spans="1:18" ht="15" customHeight="1" x14ac:dyDescent="0.2">
      <c r="A34" s="46"/>
      <c r="B34" s="46"/>
      <c r="C34" s="46"/>
      <c r="D34" s="46"/>
      <c r="E34" s="46"/>
      <c r="F34" s="46"/>
      <c r="G34" s="46"/>
      <c r="H34" s="47" t="s">
        <v>78</v>
      </c>
      <c r="I34" s="47" t="s">
        <v>79</v>
      </c>
      <c r="J34" s="55" t="s">
        <v>80</v>
      </c>
      <c r="K34" s="51">
        <f>1200000-500000</f>
        <v>700000</v>
      </c>
      <c r="L34" s="50">
        <v>50000</v>
      </c>
      <c r="M34" s="51"/>
      <c r="N34" s="51"/>
      <c r="O34" s="51"/>
      <c r="P34" s="51"/>
      <c r="Q34" s="51"/>
      <c r="R34" s="52">
        <f t="shared" si="10"/>
        <v>750000</v>
      </c>
    </row>
    <row r="35" spans="1:18" x14ac:dyDescent="0.2">
      <c r="A35" s="46"/>
      <c r="B35" s="46"/>
      <c r="C35" s="46"/>
      <c r="D35" s="46"/>
      <c r="E35" s="46"/>
      <c r="F35" s="46"/>
      <c r="G35" s="46"/>
      <c r="H35" s="47" t="s">
        <v>81</v>
      </c>
      <c r="I35" s="47">
        <v>4219</v>
      </c>
      <c r="J35" s="55" t="s">
        <v>82</v>
      </c>
      <c r="K35" s="50">
        <v>50000</v>
      </c>
      <c r="L35" s="50"/>
      <c r="M35" s="51"/>
      <c r="N35" s="51"/>
      <c r="O35" s="51"/>
      <c r="P35" s="51"/>
      <c r="Q35" s="51"/>
      <c r="R35" s="52">
        <f t="shared" si="10"/>
        <v>50000</v>
      </c>
    </row>
    <row r="36" spans="1:18" s="24" customFormat="1" x14ac:dyDescent="0.2">
      <c r="A36" s="40"/>
      <c r="B36" s="40"/>
      <c r="C36" s="40"/>
      <c r="D36" s="40"/>
      <c r="E36" s="40"/>
      <c r="F36" s="42">
        <v>328</v>
      </c>
      <c r="G36" s="42" t="s">
        <v>83</v>
      </c>
      <c r="H36" s="42"/>
      <c r="I36" s="40"/>
      <c r="J36" s="53" t="s">
        <v>84</v>
      </c>
      <c r="K36" s="54">
        <f t="shared" ref="K36:R36" si="11">SUM(K37:K39)</f>
        <v>800000</v>
      </c>
      <c r="L36" s="54">
        <f t="shared" si="11"/>
        <v>700000</v>
      </c>
      <c r="M36" s="54">
        <f t="shared" si="11"/>
        <v>0</v>
      </c>
      <c r="N36" s="54">
        <f t="shared" si="11"/>
        <v>0</v>
      </c>
      <c r="O36" s="54">
        <f t="shared" si="11"/>
        <v>0</v>
      </c>
      <c r="P36" s="54">
        <f t="shared" si="11"/>
        <v>0</v>
      </c>
      <c r="Q36" s="54">
        <f t="shared" si="11"/>
        <v>0</v>
      </c>
      <c r="R36" s="54">
        <f t="shared" si="11"/>
        <v>1500000</v>
      </c>
    </row>
    <row r="37" spans="1:18" ht="24" x14ac:dyDescent="0.2">
      <c r="A37" s="46"/>
      <c r="B37" s="46"/>
      <c r="C37" s="46"/>
      <c r="D37" s="46"/>
      <c r="E37" s="46"/>
      <c r="F37" s="46"/>
      <c r="G37" s="46"/>
      <c r="H37" s="47" t="s">
        <v>85</v>
      </c>
      <c r="I37" s="47" t="s">
        <v>86</v>
      </c>
      <c r="J37" s="55" t="s">
        <v>87</v>
      </c>
      <c r="K37" s="50">
        <v>550000</v>
      </c>
      <c r="L37" s="50">
        <v>500000</v>
      </c>
      <c r="M37" s="51"/>
      <c r="N37" s="51"/>
      <c r="O37" s="51"/>
      <c r="P37" s="51"/>
      <c r="Q37" s="51"/>
      <c r="R37" s="52">
        <f>SUM(K37:Q37)</f>
        <v>1050000</v>
      </c>
    </row>
    <row r="38" spans="1:18" ht="27.75" customHeight="1" x14ac:dyDescent="0.2">
      <c r="A38" s="46"/>
      <c r="B38" s="46"/>
      <c r="C38" s="46"/>
      <c r="D38" s="46"/>
      <c r="E38" s="46"/>
      <c r="F38" s="46"/>
      <c r="G38" s="46"/>
      <c r="H38" s="47" t="s">
        <v>88</v>
      </c>
      <c r="I38" s="47" t="s">
        <v>89</v>
      </c>
      <c r="J38" s="55" t="s">
        <v>90</v>
      </c>
      <c r="K38" s="50">
        <v>250000</v>
      </c>
      <c r="L38" s="50">
        <v>200000</v>
      </c>
      <c r="M38" s="51"/>
      <c r="N38" s="51"/>
      <c r="O38" s="51"/>
      <c r="P38" s="51"/>
      <c r="Q38" s="51"/>
      <c r="R38" s="52">
        <f>SUM(K38:Q38)</f>
        <v>450000</v>
      </c>
    </row>
    <row r="39" spans="1:18" ht="24" x14ac:dyDescent="0.2">
      <c r="A39" s="46"/>
      <c r="B39" s="46"/>
      <c r="C39" s="46"/>
      <c r="D39" s="46"/>
      <c r="E39" s="46"/>
      <c r="F39" s="46"/>
      <c r="G39" s="46"/>
      <c r="H39" s="47" t="s">
        <v>91</v>
      </c>
      <c r="I39" s="47" t="s">
        <v>92</v>
      </c>
      <c r="J39" s="55" t="s">
        <v>93</v>
      </c>
      <c r="K39" s="51"/>
      <c r="L39" s="57"/>
      <c r="M39" s="51"/>
      <c r="N39" s="51"/>
      <c r="O39" s="51"/>
      <c r="P39" s="51"/>
      <c r="Q39" s="51"/>
      <c r="R39" s="52">
        <f>SUM(K39:Q39)</f>
        <v>0</v>
      </c>
    </row>
    <row r="40" spans="1:18" s="24" customFormat="1" x14ac:dyDescent="0.2">
      <c r="A40" s="40"/>
      <c r="B40" s="40"/>
      <c r="C40" s="40"/>
      <c r="D40" s="40"/>
      <c r="E40" s="40"/>
      <c r="F40" s="42">
        <v>329</v>
      </c>
      <c r="G40" s="42" t="s">
        <v>94</v>
      </c>
      <c r="H40" s="42"/>
      <c r="I40" s="40"/>
      <c r="J40" s="53" t="s">
        <v>95</v>
      </c>
      <c r="K40" s="54">
        <f t="shared" ref="K40:R40" si="12">SUM(K41:K49)</f>
        <v>19127000</v>
      </c>
      <c r="L40" s="54">
        <f t="shared" si="12"/>
        <v>890000</v>
      </c>
      <c r="M40" s="54">
        <f t="shared" si="12"/>
        <v>0</v>
      </c>
      <c r="N40" s="54">
        <f t="shared" si="12"/>
        <v>0</v>
      </c>
      <c r="O40" s="54">
        <f t="shared" si="12"/>
        <v>0</v>
      </c>
      <c r="P40" s="54">
        <f t="shared" si="12"/>
        <v>0</v>
      </c>
      <c r="Q40" s="54">
        <f t="shared" si="12"/>
        <v>0</v>
      </c>
      <c r="R40" s="54">
        <f t="shared" si="12"/>
        <v>20017000</v>
      </c>
    </row>
    <row r="41" spans="1:18" ht="14.25" customHeight="1" x14ac:dyDescent="0.2">
      <c r="A41" s="46"/>
      <c r="B41" s="46"/>
      <c r="C41" s="46"/>
      <c r="D41" s="46"/>
      <c r="E41" s="46"/>
      <c r="F41" s="46"/>
      <c r="G41" s="46"/>
      <c r="H41" s="47" t="s">
        <v>96</v>
      </c>
      <c r="I41" s="47" t="s">
        <v>97</v>
      </c>
      <c r="J41" s="55" t="s">
        <v>98</v>
      </c>
      <c r="K41" s="51">
        <f>14488000-4000000</f>
        <v>10488000</v>
      </c>
      <c r="L41" s="50">
        <v>100000</v>
      </c>
      <c r="M41" s="51"/>
      <c r="N41" s="51"/>
      <c r="O41" s="51"/>
      <c r="P41" s="51"/>
      <c r="Q41" s="51"/>
      <c r="R41" s="52">
        <f t="shared" ref="R41:R49" si="13">SUM(K41:Q41)</f>
        <v>10588000</v>
      </c>
    </row>
    <row r="42" spans="1:18" ht="14.25" customHeight="1" x14ac:dyDescent="0.2">
      <c r="A42" s="46"/>
      <c r="B42" s="46"/>
      <c r="C42" s="46"/>
      <c r="D42" s="46"/>
      <c r="E42" s="46"/>
      <c r="F42" s="46"/>
      <c r="G42" s="46"/>
      <c r="H42" s="47" t="s">
        <v>99</v>
      </c>
      <c r="I42" s="47" t="s">
        <v>100</v>
      </c>
      <c r="J42" s="55" t="s">
        <v>101</v>
      </c>
      <c r="K42" s="50">
        <v>300000</v>
      </c>
      <c r="L42" s="50"/>
      <c r="M42" s="51"/>
      <c r="N42" s="51"/>
      <c r="O42" s="51"/>
      <c r="P42" s="51"/>
      <c r="Q42" s="51"/>
      <c r="R42" s="52">
        <f t="shared" si="13"/>
        <v>300000</v>
      </c>
    </row>
    <row r="43" spans="1:18" ht="36" x14ac:dyDescent="0.2">
      <c r="A43" s="46"/>
      <c r="B43" s="46"/>
      <c r="C43" s="46"/>
      <c r="D43" s="46"/>
      <c r="E43" s="46"/>
      <c r="F43" s="46"/>
      <c r="G43" s="46"/>
      <c r="H43" s="47" t="s">
        <v>102</v>
      </c>
      <c r="I43" s="47" t="s">
        <v>103</v>
      </c>
      <c r="J43" s="55" t="s">
        <v>104</v>
      </c>
      <c r="K43" s="50">
        <v>350000</v>
      </c>
      <c r="L43" s="50">
        <v>290000</v>
      </c>
      <c r="M43" s="51"/>
      <c r="N43" s="51"/>
      <c r="O43" s="51"/>
      <c r="P43" s="51"/>
      <c r="Q43" s="51"/>
      <c r="R43" s="52">
        <f t="shared" si="13"/>
        <v>640000</v>
      </c>
    </row>
    <row r="44" spans="1:18" ht="15" customHeight="1" x14ac:dyDescent="0.2">
      <c r="A44" s="46"/>
      <c r="B44" s="46"/>
      <c r="C44" s="46"/>
      <c r="D44" s="46"/>
      <c r="E44" s="46"/>
      <c r="F44" s="46"/>
      <c r="G44" s="46"/>
      <c r="H44" s="47" t="s">
        <v>105</v>
      </c>
      <c r="I44" s="47" t="s">
        <v>106</v>
      </c>
      <c r="J44" s="55" t="s">
        <v>107</v>
      </c>
      <c r="K44" s="51">
        <f>3150000-1000000</f>
        <v>2150000</v>
      </c>
      <c r="L44" s="50">
        <v>50000</v>
      </c>
      <c r="M44" s="51"/>
      <c r="N44" s="51"/>
      <c r="O44" s="51"/>
      <c r="P44" s="51"/>
      <c r="Q44" s="51"/>
      <c r="R44" s="52">
        <f t="shared" si="13"/>
        <v>2200000</v>
      </c>
    </row>
    <row r="45" spans="1:18" ht="15" customHeight="1" x14ac:dyDescent="0.2">
      <c r="A45" s="46"/>
      <c r="B45" s="46"/>
      <c r="C45" s="46"/>
      <c r="D45" s="46"/>
      <c r="E45" s="46"/>
      <c r="F45" s="46"/>
      <c r="G45" s="46"/>
      <c r="H45" s="47" t="s">
        <v>108</v>
      </c>
      <c r="I45" s="47" t="s">
        <v>109</v>
      </c>
      <c r="J45" s="55" t="s">
        <v>110</v>
      </c>
      <c r="K45" s="50">
        <f>4364000-701000</f>
        <v>3663000</v>
      </c>
      <c r="L45" s="50">
        <v>150000</v>
      </c>
      <c r="M45" s="51"/>
      <c r="N45" s="51"/>
      <c r="O45" s="51"/>
      <c r="P45" s="51"/>
      <c r="Q45" s="51"/>
      <c r="R45" s="52">
        <f t="shared" si="13"/>
        <v>3813000</v>
      </c>
    </row>
    <row r="46" spans="1:18" ht="15" customHeight="1" x14ac:dyDescent="0.2">
      <c r="A46" s="46"/>
      <c r="B46" s="46"/>
      <c r="C46" s="46"/>
      <c r="D46" s="46"/>
      <c r="E46" s="46"/>
      <c r="F46" s="46"/>
      <c r="G46" s="46"/>
      <c r="H46" s="47" t="s">
        <v>111</v>
      </c>
      <c r="I46" s="47" t="s">
        <v>109</v>
      </c>
      <c r="J46" s="55" t="s">
        <v>112</v>
      </c>
      <c r="K46" s="50">
        <v>701000</v>
      </c>
      <c r="L46" s="50"/>
      <c r="M46" s="51"/>
      <c r="N46" s="51"/>
      <c r="O46" s="51"/>
      <c r="P46" s="51"/>
      <c r="Q46" s="51"/>
      <c r="R46" s="52">
        <f t="shared" si="13"/>
        <v>701000</v>
      </c>
    </row>
    <row r="47" spans="1:18" ht="24" x14ac:dyDescent="0.2">
      <c r="A47" s="46"/>
      <c r="B47" s="46"/>
      <c r="C47" s="46"/>
      <c r="D47" s="46"/>
      <c r="E47" s="46"/>
      <c r="F47" s="46"/>
      <c r="G47" s="46"/>
      <c r="H47" s="47" t="s">
        <v>113</v>
      </c>
      <c r="I47" s="47" t="s">
        <v>114</v>
      </c>
      <c r="J47" s="55" t="s">
        <v>115</v>
      </c>
      <c r="K47" s="50">
        <v>600000</v>
      </c>
      <c r="L47" s="50">
        <v>100000</v>
      </c>
      <c r="M47" s="51"/>
      <c r="N47" s="51"/>
      <c r="O47" s="51"/>
      <c r="P47" s="51"/>
      <c r="Q47" s="51"/>
      <c r="R47" s="52">
        <f t="shared" si="13"/>
        <v>700000</v>
      </c>
    </row>
    <row r="48" spans="1:18" ht="13.5" customHeight="1" x14ac:dyDescent="0.2">
      <c r="A48" s="46"/>
      <c r="B48" s="46"/>
      <c r="C48" s="46"/>
      <c r="D48" s="46"/>
      <c r="E48" s="46"/>
      <c r="F48" s="46"/>
      <c r="G48" s="46"/>
      <c r="H48" s="47" t="s">
        <v>116</v>
      </c>
      <c r="I48" s="47" t="s">
        <v>117</v>
      </c>
      <c r="J48" s="55" t="s">
        <v>118</v>
      </c>
      <c r="K48" s="50">
        <v>600000</v>
      </c>
      <c r="L48" s="50">
        <v>200000</v>
      </c>
      <c r="M48" s="51"/>
      <c r="N48" s="51"/>
      <c r="O48" s="51"/>
      <c r="P48" s="51"/>
      <c r="Q48" s="51"/>
      <c r="R48" s="52">
        <f t="shared" si="13"/>
        <v>800000</v>
      </c>
    </row>
    <row r="49" spans="1:18" ht="13.5" customHeight="1" x14ac:dyDescent="0.2">
      <c r="A49" s="46"/>
      <c r="B49" s="46"/>
      <c r="C49" s="46"/>
      <c r="D49" s="46"/>
      <c r="E49" s="46"/>
      <c r="F49" s="46"/>
      <c r="G49" s="46"/>
      <c r="H49" s="47" t="s">
        <v>119</v>
      </c>
      <c r="I49" s="47" t="s">
        <v>120</v>
      </c>
      <c r="J49" s="55" t="s">
        <v>121</v>
      </c>
      <c r="K49" s="50">
        <v>275000</v>
      </c>
      <c r="L49" s="50"/>
      <c r="M49" s="51"/>
      <c r="N49" s="51"/>
      <c r="O49" s="51"/>
      <c r="P49" s="51"/>
      <c r="Q49" s="51"/>
      <c r="R49" s="52">
        <f t="shared" si="13"/>
        <v>275000</v>
      </c>
    </row>
    <row r="50" spans="1:18" s="24" customFormat="1" ht="14.25" customHeight="1" x14ac:dyDescent="0.2">
      <c r="A50" s="40"/>
      <c r="B50" s="40"/>
      <c r="C50" s="40"/>
      <c r="D50" s="40"/>
      <c r="E50" s="40"/>
      <c r="F50" s="42">
        <v>330</v>
      </c>
      <c r="G50" s="42" t="s">
        <v>122</v>
      </c>
      <c r="H50" s="42"/>
      <c r="I50" s="40"/>
      <c r="J50" s="53" t="s">
        <v>123</v>
      </c>
      <c r="K50" s="54">
        <f t="shared" ref="K50:R50" si="14">SUM(K51:K54)</f>
        <v>1700000</v>
      </c>
      <c r="L50" s="54">
        <f t="shared" si="14"/>
        <v>380000</v>
      </c>
      <c r="M50" s="54">
        <f t="shared" si="14"/>
        <v>0</v>
      </c>
      <c r="N50" s="54">
        <f t="shared" si="14"/>
        <v>0</v>
      </c>
      <c r="O50" s="54">
        <f t="shared" si="14"/>
        <v>0</v>
      </c>
      <c r="P50" s="54">
        <f t="shared" si="14"/>
        <v>0</v>
      </c>
      <c r="Q50" s="54">
        <f t="shared" si="14"/>
        <v>0</v>
      </c>
      <c r="R50" s="54">
        <f t="shared" si="14"/>
        <v>2080000</v>
      </c>
    </row>
    <row r="51" spans="1:18" ht="24" x14ac:dyDescent="0.2">
      <c r="A51" s="46"/>
      <c r="B51" s="46"/>
      <c r="C51" s="46"/>
      <c r="D51" s="46"/>
      <c r="E51" s="46"/>
      <c r="F51" s="46"/>
      <c r="G51" s="46"/>
      <c r="H51" s="47" t="s">
        <v>124</v>
      </c>
      <c r="I51" s="47" t="s">
        <v>125</v>
      </c>
      <c r="J51" s="55" t="s">
        <v>126</v>
      </c>
      <c r="K51" s="51">
        <f>1800000-500000</f>
        <v>1300000</v>
      </c>
      <c r="L51" s="50"/>
      <c r="M51" s="51"/>
      <c r="N51" s="51"/>
      <c r="O51" s="51"/>
      <c r="P51" s="51"/>
      <c r="Q51" s="51"/>
      <c r="R51" s="52">
        <f>SUM(K51:Q51)</f>
        <v>1300000</v>
      </c>
    </row>
    <row r="52" spans="1:18" x14ac:dyDescent="0.2">
      <c r="A52" s="46"/>
      <c r="B52" s="46"/>
      <c r="C52" s="46"/>
      <c r="D52" s="46"/>
      <c r="E52" s="46"/>
      <c r="F52" s="46"/>
      <c r="G52" s="46"/>
      <c r="H52" s="47" t="s">
        <v>127</v>
      </c>
      <c r="I52" s="47">
        <v>4243</v>
      </c>
      <c r="J52" s="55" t="s">
        <v>128</v>
      </c>
      <c r="K52" s="50">
        <v>400000</v>
      </c>
      <c r="L52" s="50">
        <v>380000</v>
      </c>
      <c r="M52" s="51"/>
      <c r="N52" s="51"/>
      <c r="O52" s="51"/>
      <c r="P52" s="51"/>
      <c r="Q52" s="51"/>
      <c r="R52" s="52">
        <f>SUM(K52:Q52)</f>
        <v>780000</v>
      </c>
    </row>
    <row r="53" spans="1:18" ht="36" x14ac:dyDescent="0.2">
      <c r="A53" s="46"/>
      <c r="B53" s="46"/>
      <c r="C53" s="46"/>
      <c r="D53" s="46"/>
      <c r="E53" s="46"/>
      <c r="F53" s="46"/>
      <c r="G53" s="46"/>
      <c r="H53" s="47" t="s">
        <v>129</v>
      </c>
      <c r="I53" s="47" t="s">
        <v>130</v>
      </c>
      <c r="J53" s="55" t="s">
        <v>131</v>
      </c>
      <c r="K53" s="51"/>
      <c r="L53" s="51"/>
      <c r="M53" s="51"/>
      <c r="N53" s="51"/>
      <c r="O53" s="51"/>
      <c r="P53" s="51"/>
      <c r="Q53" s="51"/>
      <c r="R53" s="52">
        <f>SUM(K53:Q53)</f>
        <v>0</v>
      </c>
    </row>
    <row r="54" spans="1:18" ht="24" x14ac:dyDescent="0.2">
      <c r="A54" s="46"/>
      <c r="B54" s="46"/>
      <c r="C54" s="46"/>
      <c r="D54" s="46"/>
      <c r="E54" s="46"/>
      <c r="F54" s="46"/>
      <c r="G54" s="46"/>
      <c r="H54" s="47" t="s">
        <v>132</v>
      </c>
      <c r="I54" s="47">
        <v>4249</v>
      </c>
      <c r="J54" s="55" t="s">
        <v>133</v>
      </c>
      <c r="K54" s="51"/>
      <c r="L54" s="51"/>
      <c r="M54" s="51"/>
      <c r="N54" s="51"/>
      <c r="O54" s="51"/>
      <c r="P54" s="51"/>
      <c r="Q54" s="51"/>
      <c r="R54" s="52">
        <f>SUM(K54:Q54)</f>
        <v>0</v>
      </c>
    </row>
    <row r="55" spans="1:18" s="24" customFormat="1" ht="24" x14ac:dyDescent="0.2">
      <c r="A55" s="40"/>
      <c r="B55" s="40"/>
      <c r="C55" s="40"/>
      <c r="D55" s="40"/>
      <c r="E55" s="40"/>
      <c r="F55" s="42">
        <v>331</v>
      </c>
      <c r="G55" s="42" t="s">
        <v>134</v>
      </c>
      <c r="H55" s="42"/>
      <c r="I55" s="40"/>
      <c r="J55" s="53" t="s">
        <v>135</v>
      </c>
      <c r="K55" s="54">
        <f t="shared" ref="K55:R55" si="15">SUM(K56:K57)</f>
        <v>5380000</v>
      </c>
      <c r="L55" s="54">
        <f t="shared" si="15"/>
        <v>500000</v>
      </c>
      <c r="M55" s="54">
        <f t="shared" si="15"/>
        <v>0</v>
      </c>
      <c r="N55" s="54">
        <f t="shared" si="15"/>
        <v>0</v>
      </c>
      <c r="O55" s="54">
        <f t="shared" si="15"/>
        <v>0</v>
      </c>
      <c r="P55" s="54">
        <f t="shared" si="15"/>
        <v>0</v>
      </c>
      <c r="Q55" s="54">
        <f t="shared" si="15"/>
        <v>0</v>
      </c>
      <c r="R55" s="54">
        <f t="shared" si="15"/>
        <v>5880000</v>
      </c>
    </row>
    <row r="56" spans="1:18" ht="36" x14ac:dyDescent="0.2">
      <c r="A56" s="46"/>
      <c r="B56" s="46"/>
      <c r="C56" s="46"/>
      <c r="D56" s="46"/>
      <c r="E56" s="46"/>
      <c r="F56" s="46"/>
      <c r="G56" s="46"/>
      <c r="H56" s="47" t="s">
        <v>136</v>
      </c>
      <c r="I56" s="47" t="s">
        <v>137</v>
      </c>
      <c r="J56" s="55" t="s">
        <v>138</v>
      </c>
      <c r="K56" s="51">
        <f>5880000-2000000</f>
        <v>3880000</v>
      </c>
      <c r="L56" s="50">
        <v>300000</v>
      </c>
      <c r="M56" s="51"/>
      <c r="N56" s="51"/>
      <c r="O56" s="51"/>
      <c r="P56" s="51"/>
      <c r="Q56" s="51"/>
      <c r="R56" s="52">
        <f>SUM(K56:Q56)</f>
        <v>4180000</v>
      </c>
    </row>
    <row r="57" spans="1:18" ht="24" x14ac:dyDescent="0.2">
      <c r="A57" s="46"/>
      <c r="B57" s="46"/>
      <c r="C57" s="46"/>
      <c r="D57" s="46"/>
      <c r="E57" s="46"/>
      <c r="F57" s="46"/>
      <c r="G57" s="46"/>
      <c r="H57" s="47" t="s">
        <v>139</v>
      </c>
      <c r="I57" s="47" t="s">
        <v>140</v>
      </c>
      <c r="J57" s="55" t="s">
        <v>141</v>
      </c>
      <c r="K57" s="51">
        <f>3000000-1500000</f>
        <v>1500000</v>
      </c>
      <c r="L57" s="50">
        <v>200000</v>
      </c>
      <c r="M57" s="51"/>
      <c r="N57" s="51"/>
      <c r="O57" s="51"/>
      <c r="P57" s="51"/>
      <c r="Q57" s="51"/>
      <c r="R57" s="52">
        <f>SUM(K57:Q57)</f>
        <v>1700000</v>
      </c>
    </row>
    <row r="58" spans="1:18" s="24" customFormat="1" x14ac:dyDescent="0.2">
      <c r="A58" s="40"/>
      <c r="B58" s="40"/>
      <c r="C58" s="40"/>
      <c r="D58" s="40"/>
      <c r="E58" s="40"/>
      <c r="F58" s="42">
        <v>332</v>
      </c>
      <c r="G58" s="42" t="s">
        <v>142</v>
      </c>
      <c r="H58" s="42"/>
      <c r="I58" s="40"/>
      <c r="J58" s="53" t="s">
        <v>143</v>
      </c>
      <c r="K58" s="54">
        <f t="shared" ref="K58:R58" si="16">SUM(K59:K64)</f>
        <v>3750000</v>
      </c>
      <c r="L58" s="54">
        <f t="shared" si="16"/>
        <v>300000</v>
      </c>
      <c r="M58" s="54">
        <f t="shared" si="16"/>
        <v>0</v>
      </c>
      <c r="N58" s="54">
        <f t="shared" si="16"/>
        <v>0</v>
      </c>
      <c r="O58" s="54">
        <f t="shared" si="16"/>
        <v>0</v>
      </c>
      <c r="P58" s="54">
        <f t="shared" si="16"/>
        <v>0</v>
      </c>
      <c r="Q58" s="54">
        <f t="shared" si="16"/>
        <v>0</v>
      </c>
      <c r="R58" s="54">
        <f t="shared" si="16"/>
        <v>4050000</v>
      </c>
    </row>
    <row r="59" spans="1:18" ht="24" x14ac:dyDescent="0.2">
      <c r="A59" s="46"/>
      <c r="B59" s="46"/>
      <c r="C59" s="46"/>
      <c r="D59" s="46"/>
      <c r="E59" s="46"/>
      <c r="F59" s="46"/>
      <c r="G59" s="46"/>
      <c r="H59" s="47" t="s">
        <v>144</v>
      </c>
      <c r="I59" s="47" t="s">
        <v>145</v>
      </c>
      <c r="J59" s="55" t="s">
        <v>146</v>
      </c>
      <c r="K59" s="50">
        <v>500000</v>
      </c>
      <c r="L59" s="50"/>
      <c r="M59" s="51"/>
      <c r="N59" s="51"/>
      <c r="O59" s="51"/>
      <c r="P59" s="51"/>
      <c r="Q59" s="51"/>
      <c r="R59" s="52">
        <f t="shared" ref="R59:R64" si="17">SUM(K59:Q59)</f>
        <v>500000</v>
      </c>
    </row>
    <row r="60" spans="1:18" ht="48" x14ac:dyDescent="0.2">
      <c r="A60" s="46"/>
      <c r="B60" s="46"/>
      <c r="C60" s="46"/>
      <c r="D60" s="46"/>
      <c r="E60" s="46"/>
      <c r="F60" s="46"/>
      <c r="G60" s="46"/>
      <c r="H60" s="47" t="s">
        <v>147</v>
      </c>
      <c r="I60" s="47" t="s">
        <v>148</v>
      </c>
      <c r="J60" s="55" t="s">
        <v>149</v>
      </c>
      <c r="K60" s="50">
        <v>400000</v>
      </c>
      <c r="L60" s="50">
        <v>50000</v>
      </c>
      <c r="M60" s="51"/>
      <c r="N60" s="51"/>
      <c r="O60" s="51"/>
      <c r="P60" s="51"/>
      <c r="Q60" s="51"/>
      <c r="R60" s="52">
        <f t="shared" si="17"/>
        <v>450000</v>
      </c>
    </row>
    <row r="61" spans="1:18" ht="15.75" customHeight="1" x14ac:dyDescent="0.2">
      <c r="A61" s="46"/>
      <c r="B61" s="46"/>
      <c r="C61" s="46"/>
      <c r="D61" s="46"/>
      <c r="E61" s="46"/>
      <c r="F61" s="46"/>
      <c r="G61" s="46"/>
      <c r="H61" s="47" t="s">
        <v>150</v>
      </c>
      <c r="I61" s="47" t="s">
        <v>151</v>
      </c>
      <c r="J61" s="55" t="s">
        <v>152</v>
      </c>
      <c r="K61" s="50">
        <v>600000</v>
      </c>
      <c r="L61" s="50">
        <v>100000</v>
      </c>
      <c r="M61" s="51"/>
      <c r="N61" s="51"/>
      <c r="O61" s="51"/>
      <c r="P61" s="51"/>
      <c r="Q61" s="51"/>
      <c r="R61" s="52">
        <f t="shared" si="17"/>
        <v>700000</v>
      </c>
    </row>
    <row r="62" spans="1:18" s="10" customFormat="1" ht="36" x14ac:dyDescent="0.2">
      <c r="A62" s="11"/>
      <c r="B62" s="11"/>
      <c r="C62" s="11"/>
      <c r="D62" s="11"/>
      <c r="E62" s="11"/>
      <c r="F62" s="11"/>
      <c r="G62" s="11"/>
      <c r="H62" s="15" t="s">
        <v>153</v>
      </c>
      <c r="I62" s="15" t="s">
        <v>154</v>
      </c>
      <c r="J62" s="48" t="s">
        <v>155</v>
      </c>
      <c r="K62" s="58">
        <v>450000</v>
      </c>
      <c r="L62" s="58"/>
      <c r="M62" s="58"/>
      <c r="N62" s="58"/>
      <c r="O62" s="58"/>
      <c r="P62" s="58"/>
      <c r="Q62" s="58"/>
      <c r="R62" s="59">
        <f t="shared" si="17"/>
        <v>450000</v>
      </c>
    </row>
    <row r="63" spans="1:18" s="10" customFormat="1" ht="36" x14ac:dyDescent="0.2">
      <c r="A63" s="11"/>
      <c r="B63" s="11"/>
      <c r="C63" s="11"/>
      <c r="D63" s="11"/>
      <c r="E63" s="11"/>
      <c r="F63" s="11"/>
      <c r="G63" s="11"/>
      <c r="H63" s="15" t="s">
        <v>156</v>
      </c>
      <c r="I63" s="15" t="s">
        <v>157</v>
      </c>
      <c r="J63" s="48" t="s">
        <v>158</v>
      </c>
      <c r="K63" s="58">
        <v>600000</v>
      </c>
      <c r="L63" s="58"/>
      <c r="M63" s="58"/>
      <c r="N63" s="58"/>
      <c r="O63" s="58"/>
      <c r="P63" s="58"/>
      <c r="Q63" s="58"/>
      <c r="R63" s="59">
        <f t="shared" si="17"/>
        <v>600000</v>
      </c>
    </row>
    <row r="64" spans="1:18" s="10" customFormat="1" ht="24" x14ac:dyDescent="0.2">
      <c r="A64" s="11"/>
      <c r="B64" s="11"/>
      <c r="C64" s="11"/>
      <c r="D64" s="11"/>
      <c r="E64" s="11"/>
      <c r="F64" s="11"/>
      <c r="G64" s="11"/>
      <c r="H64" s="15" t="s">
        <v>159</v>
      </c>
      <c r="I64" s="15" t="s">
        <v>160</v>
      </c>
      <c r="J64" s="48" t="s">
        <v>161</v>
      </c>
      <c r="K64" s="58">
        <v>1200000</v>
      </c>
      <c r="L64" s="58">
        <v>150000</v>
      </c>
      <c r="M64" s="58">
        <f>+M65</f>
        <v>0</v>
      </c>
      <c r="N64" s="58">
        <f>+N65</f>
        <v>0</v>
      </c>
      <c r="O64" s="58">
        <f>+O65</f>
        <v>0</v>
      </c>
      <c r="P64" s="58">
        <f>+P65</f>
        <v>0</v>
      </c>
      <c r="Q64" s="58">
        <f>+Q65</f>
        <v>0</v>
      </c>
      <c r="R64" s="59">
        <f t="shared" si="17"/>
        <v>1350000</v>
      </c>
    </row>
    <row r="65" spans="1:47" s="64" customFormat="1" ht="24" x14ac:dyDescent="0.2">
      <c r="A65" s="60"/>
      <c r="B65" s="60"/>
      <c r="C65" s="60"/>
      <c r="D65" s="60"/>
      <c r="E65" s="60"/>
      <c r="F65" s="60">
        <v>333</v>
      </c>
      <c r="G65" s="60">
        <v>444</v>
      </c>
      <c r="H65" s="61"/>
      <c r="I65" s="61"/>
      <c r="J65" s="62" t="s">
        <v>162</v>
      </c>
      <c r="K65" s="63">
        <f t="shared" ref="K65:R65" si="18">SUM(K66)</f>
        <v>0</v>
      </c>
      <c r="L65" s="63">
        <f t="shared" si="18"/>
        <v>0</v>
      </c>
      <c r="M65" s="63">
        <f t="shared" si="18"/>
        <v>0</v>
      </c>
      <c r="N65" s="63">
        <f t="shared" si="18"/>
        <v>0</v>
      </c>
      <c r="O65" s="63">
        <f t="shared" si="18"/>
        <v>0</v>
      </c>
      <c r="P65" s="63">
        <f t="shared" si="18"/>
        <v>0</v>
      </c>
      <c r="Q65" s="63">
        <f t="shared" si="18"/>
        <v>0</v>
      </c>
      <c r="R65" s="63">
        <f t="shared" si="18"/>
        <v>0</v>
      </c>
    </row>
    <row r="66" spans="1:47" s="10" customFormat="1" ht="24" x14ac:dyDescent="0.2">
      <c r="A66" s="11"/>
      <c r="B66" s="11"/>
      <c r="C66" s="11"/>
      <c r="D66" s="11"/>
      <c r="E66" s="11"/>
      <c r="F66" s="11"/>
      <c r="G66" s="11"/>
      <c r="H66" s="15" t="s">
        <v>163</v>
      </c>
      <c r="I66" s="15">
        <v>4441</v>
      </c>
      <c r="J66" s="48" t="s">
        <v>164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f>+SUM(K66:Q66)</f>
        <v>0</v>
      </c>
    </row>
    <row r="67" spans="1:47" s="64" customFormat="1" ht="27" customHeight="1" x14ac:dyDescent="0.2">
      <c r="A67" s="60"/>
      <c r="B67" s="60"/>
      <c r="C67" s="60"/>
      <c r="D67" s="60"/>
      <c r="E67" s="60"/>
      <c r="F67" s="61">
        <v>334</v>
      </c>
      <c r="G67" s="61" t="s">
        <v>165</v>
      </c>
      <c r="H67" s="61"/>
      <c r="I67" s="60"/>
      <c r="J67" s="62" t="s">
        <v>166</v>
      </c>
      <c r="K67" s="63">
        <f t="shared" ref="K67:R67" si="19">SUM(K68:K70)</f>
        <v>250000</v>
      </c>
      <c r="L67" s="63">
        <f t="shared" si="19"/>
        <v>120000</v>
      </c>
      <c r="M67" s="63">
        <f t="shared" si="19"/>
        <v>0</v>
      </c>
      <c r="N67" s="63">
        <f t="shared" si="19"/>
        <v>0</v>
      </c>
      <c r="O67" s="63">
        <f t="shared" si="19"/>
        <v>0</v>
      </c>
      <c r="P67" s="63">
        <f t="shared" si="19"/>
        <v>0</v>
      </c>
      <c r="Q67" s="63">
        <f t="shared" si="19"/>
        <v>0</v>
      </c>
      <c r="R67" s="63">
        <f t="shared" si="19"/>
        <v>370000</v>
      </c>
    </row>
    <row r="68" spans="1:47" s="10" customFormat="1" x14ac:dyDescent="0.2">
      <c r="A68" s="11"/>
      <c r="B68" s="11"/>
      <c r="C68" s="11"/>
      <c r="D68" s="11"/>
      <c r="E68" s="11"/>
      <c r="F68" s="11"/>
      <c r="G68" s="11"/>
      <c r="H68" s="15" t="s">
        <v>167</v>
      </c>
      <c r="I68" s="15">
        <v>4821</v>
      </c>
      <c r="J68" s="48" t="s">
        <v>168</v>
      </c>
      <c r="K68" s="58">
        <v>100000</v>
      </c>
      <c r="L68" s="58">
        <v>50000</v>
      </c>
      <c r="M68" s="58">
        <f>SUM(M69)</f>
        <v>0</v>
      </c>
      <c r="N68" s="58">
        <f>SUM(N69)</f>
        <v>0</v>
      </c>
      <c r="O68" s="58">
        <f>SUM(O69)</f>
        <v>0</v>
      </c>
      <c r="P68" s="58">
        <f>SUM(P69)</f>
        <v>0</v>
      </c>
      <c r="Q68" s="58">
        <f>SUM(Q69)</f>
        <v>0</v>
      </c>
      <c r="R68" s="59">
        <f>SUM(K68:Q68)</f>
        <v>150000</v>
      </c>
    </row>
    <row r="69" spans="1:47" s="10" customFormat="1" x14ac:dyDescent="0.2">
      <c r="A69" s="11"/>
      <c r="B69" s="11"/>
      <c r="C69" s="11"/>
      <c r="D69" s="11"/>
      <c r="E69" s="11"/>
      <c r="F69" s="11"/>
      <c r="G69" s="11"/>
      <c r="H69" s="15" t="s">
        <v>169</v>
      </c>
      <c r="I69" s="15">
        <v>4822</v>
      </c>
      <c r="J69" s="48" t="s">
        <v>170</v>
      </c>
      <c r="K69" s="58">
        <v>100000</v>
      </c>
      <c r="L69" s="58">
        <v>50000</v>
      </c>
      <c r="M69" s="58"/>
      <c r="N69" s="58"/>
      <c r="O69" s="58"/>
      <c r="P69" s="58"/>
      <c r="Q69" s="58"/>
      <c r="R69" s="59">
        <f>SUM(K69:Q69)</f>
        <v>150000</v>
      </c>
    </row>
    <row r="70" spans="1:47" s="10" customFormat="1" ht="24" x14ac:dyDescent="0.2">
      <c r="A70" s="11"/>
      <c r="B70" s="11"/>
      <c r="C70" s="11"/>
      <c r="D70" s="11"/>
      <c r="E70" s="11"/>
      <c r="F70" s="11"/>
      <c r="G70" s="11"/>
      <c r="H70" s="15" t="s">
        <v>171</v>
      </c>
      <c r="I70" s="15">
        <v>4823</v>
      </c>
      <c r="J70" s="48" t="s">
        <v>172</v>
      </c>
      <c r="K70" s="58">
        <v>50000</v>
      </c>
      <c r="L70" s="58">
        <v>20000</v>
      </c>
      <c r="M70" s="58">
        <f>SUM(M71:M72)</f>
        <v>0</v>
      </c>
      <c r="N70" s="58">
        <f>SUM(N71:N72)</f>
        <v>0</v>
      </c>
      <c r="O70" s="58">
        <f>SUM(O71:O72)</f>
        <v>0</v>
      </c>
      <c r="P70" s="58">
        <f>SUM(P71:P72)</f>
        <v>0</v>
      </c>
      <c r="Q70" s="58">
        <f>SUM(Q71:Q72)</f>
        <v>0</v>
      </c>
      <c r="R70" s="59">
        <f>SUM(K70:Q70)</f>
        <v>70000</v>
      </c>
    </row>
    <row r="71" spans="1:47" s="24" customFormat="1" ht="26.25" customHeight="1" x14ac:dyDescent="0.2">
      <c r="A71" s="40"/>
      <c r="B71" s="40"/>
      <c r="C71" s="40"/>
      <c r="D71" s="40"/>
      <c r="E71" s="40"/>
      <c r="F71" s="42">
        <v>335</v>
      </c>
      <c r="G71" s="42">
        <v>483</v>
      </c>
      <c r="H71" s="42"/>
      <c r="I71" s="40"/>
      <c r="J71" s="53" t="s">
        <v>173</v>
      </c>
      <c r="K71" s="54">
        <f t="shared" ref="K71:R71" si="20">SUM(K72)</f>
        <v>0</v>
      </c>
      <c r="L71" s="54">
        <f t="shared" si="20"/>
        <v>0</v>
      </c>
      <c r="M71" s="54">
        <f t="shared" si="20"/>
        <v>0</v>
      </c>
      <c r="N71" s="54">
        <f t="shared" si="20"/>
        <v>0</v>
      </c>
      <c r="O71" s="54">
        <f t="shared" si="20"/>
        <v>0</v>
      </c>
      <c r="P71" s="54">
        <f t="shared" si="20"/>
        <v>0</v>
      </c>
      <c r="Q71" s="54">
        <f t="shared" si="20"/>
        <v>0</v>
      </c>
      <c r="R71" s="54">
        <f t="shared" si="20"/>
        <v>0</v>
      </c>
    </row>
    <row r="72" spans="1:47" ht="24" x14ac:dyDescent="0.2">
      <c r="A72" s="46"/>
      <c r="B72" s="46"/>
      <c r="C72" s="46"/>
      <c r="D72" s="46"/>
      <c r="E72" s="46"/>
      <c r="F72" s="46"/>
      <c r="G72" s="46"/>
      <c r="H72" s="47" t="s">
        <v>174</v>
      </c>
      <c r="I72" s="47">
        <v>4831</v>
      </c>
      <c r="J72" s="55" t="s">
        <v>173</v>
      </c>
      <c r="K72" s="51"/>
      <c r="L72" s="51"/>
      <c r="M72" s="51"/>
      <c r="N72" s="51"/>
      <c r="O72" s="51"/>
      <c r="P72" s="51"/>
      <c r="Q72" s="51"/>
      <c r="R72" s="52">
        <f>SUM(K72:Q72)</f>
        <v>0</v>
      </c>
    </row>
    <row r="73" spans="1:47" s="24" customFormat="1" ht="48" x14ac:dyDescent="0.2">
      <c r="A73" s="40"/>
      <c r="B73" s="40"/>
      <c r="C73" s="40"/>
      <c r="D73" s="40"/>
      <c r="E73" s="40"/>
      <c r="F73" s="40">
        <v>336</v>
      </c>
      <c r="G73" s="40">
        <v>485</v>
      </c>
      <c r="H73" s="42"/>
      <c r="I73" s="42"/>
      <c r="J73" s="53" t="s">
        <v>175</v>
      </c>
      <c r="K73" s="44">
        <f t="shared" ref="K73:R73" si="21">SUM(K74)</f>
        <v>0</v>
      </c>
      <c r="L73" s="44">
        <f t="shared" si="21"/>
        <v>0</v>
      </c>
      <c r="M73" s="44">
        <f t="shared" si="21"/>
        <v>0</v>
      </c>
      <c r="N73" s="44">
        <f t="shared" si="21"/>
        <v>0</v>
      </c>
      <c r="O73" s="44">
        <f t="shared" si="21"/>
        <v>0</v>
      </c>
      <c r="P73" s="44">
        <f t="shared" si="21"/>
        <v>0</v>
      </c>
      <c r="Q73" s="44">
        <f t="shared" si="21"/>
        <v>0</v>
      </c>
      <c r="R73" s="44">
        <f t="shared" si="21"/>
        <v>0</v>
      </c>
    </row>
    <row r="74" spans="1:47" ht="48" x14ac:dyDescent="0.2">
      <c r="A74" s="46"/>
      <c r="B74" s="46"/>
      <c r="C74" s="46"/>
      <c r="D74" s="46"/>
      <c r="E74" s="46"/>
      <c r="F74" s="46"/>
      <c r="G74" s="46"/>
      <c r="H74" s="65" t="s">
        <v>176</v>
      </c>
      <c r="I74" s="47">
        <v>4851</v>
      </c>
      <c r="J74" s="55" t="s">
        <v>175</v>
      </c>
      <c r="K74" s="51"/>
      <c r="L74" s="51"/>
      <c r="M74" s="51"/>
      <c r="N74" s="51"/>
      <c r="O74" s="51"/>
      <c r="P74" s="51"/>
      <c r="Q74" s="51"/>
      <c r="R74" s="52">
        <f>SUM(K74:Q74)</f>
        <v>0</v>
      </c>
    </row>
    <row r="75" spans="1:47" s="45" customFormat="1" ht="24" x14ac:dyDescent="0.2">
      <c r="A75" s="66"/>
      <c r="B75" s="66"/>
      <c r="C75" s="66"/>
      <c r="D75" s="66"/>
      <c r="E75" s="66"/>
      <c r="F75" s="66">
        <v>337</v>
      </c>
      <c r="G75" s="66">
        <v>511</v>
      </c>
      <c r="H75" s="66"/>
      <c r="I75" s="41"/>
      <c r="J75" s="53" t="s">
        <v>177</v>
      </c>
      <c r="K75" s="54">
        <f t="shared" ref="K75:R75" si="22">SUM(K76:K77)</f>
        <v>0</v>
      </c>
      <c r="L75" s="54">
        <f t="shared" si="22"/>
        <v>0</v>
      </c>
      <c r="M75" s="54">
        <f t="shared" si="22"/>
        <v>0</v>
      </c>
      <c r="N75" s="54">
        <f t="shared" si="22"/>
        <v>0</v>
      </c>
      <c r="O75" s="54">
        <f t="shared" si="22"/>
        <v>0</v>
      </c>
      <c r="P75" s="54">
        <f t="shared" si="22"/>
        <v>0</v>
      </c>
      <c r="Q75" s="54">
        <f t="shared" si="22"/>
        <v>0</v>
      </c>
      <c r="R75" s="54">
        <f t="shared" si="22"/>
        <v>0</v>
      </c>
      <c r="W75" s="67"/>
      <c r="AG75" s="68"/>
      <c r="AH75" s="69"/>
      <c r="AI75" s="70"/>
      <c r="AJ75" s="70"/>
      <c r="AK75" s="71"/>
      <c r="AL75" s="70"/>
      <c r="AM75" s="70"/>
      <c r="AN75" s="70"/>
      <c r="AO75" s="70"/>
      <c r="AP75" s="70"/>
      <c r="AQ75" s="70"/>
      <c r="AR75" s="70"/>
      <c r="AS75" s="70"/>
      <c r="AT75" s="70"/>
      <c r="AU75" s="70"/>
    </row>
    <row r="76" spans="1:47" s="73" customFormat="1" ht="24" x14ac:dyDescent="0.2">
      <c r="A76" s="65"/>
      <c r="B76" s="65"/>
      <c r="C76" s="65"/>
      <c r="D76" s="65"/>
      <c r="E76" s="65"/>
      <c r="F76" s="65"/>
      <c r="G76" s="65"/>
      <c r="H76" s="65" t="s">
        <v>178</v>
      </c>
      <c r="I76" s="72" t="s">
        <v>179</v>
      </c>
      <c r="J76" s="55" t="s">
        <v>180</v>
      </c>
      <c r="K76" s="51"/>
      <c r="L76" s="51"/>
      <c r="M76" s="51"/>
      <c r="N76" s="51"/>
      <c r="O76" s="51"/>
      <c r="P76" s="51"/>
      <c r="Q76" s="51"/>
      <c r="R76" s="52">
        <f>SUM(K76:Q76)</f>
        <v>0</v>
      </c>
      <c r="W76" s="74"/>
      <c r="AG76" s="75"/>
      <c r="AH76" s="76"/>
      <c r="AI76" s="77"/>
      <c r="AJ76" s="77"/>
      <c r="AK76" s="78"/>
      <c r="AL76" s="77"/>
      <c r="AM76" s="77"/>
      <c r="AN76" s="77"/>
      <c r="AO76" s="77"/>
      <c r="AP76" s="77"/>
      <c r="AQ76" s="77"/>
      <c r="AR76" s="77"/>
      <c r="AS76" s="77"/>
      <c r="AT76" s="77"/>
      <c r="AU76" s="77"/>
    </row>
    <row r="77" spans="1:47" s="73" customFormat="1" ht="24" x14ac:dyDescent="0.2">
      <c r="A77" s="65"/>
      <c r="B77" s="65"/>
      <c r="C77" s="65"/>
      <c r="D77" s="65"/>
      <c r="E77" s="65"/>
      <c r="F77" s="65"/>
      <c r="G77" s="65"/>
      <c r="H77" s="65" t="s">
        <v>181</v>
      </c>
      <c r="I77" s="72" t="s">
        <v>182</v>
      </c>
      <c r="J77" s="55" t="s">
        <v>183</v>
      </c>
      <c r="K77" s="51"/>
      <c r="L77" s="51"/>
      <c r="M77" s="51"/>
      <c r="N77" s="51"/>
      <c r="O77" s="51"/>
      <c r="P77" s="51"/>
      <c r="Q77" s="51"/>
      <c r="R77" s="52">
        <f>SUM(K77:Q77)</f>
        <v>0</v>
      </c>
      <c r="W77" s="74"/>
      <c r="AG77" s="75"/>
      <c r="AH77" s="76"/>
      <c r="AI77" s="77"/>
      <c r="AJ77" s="77"/>
      <c r="AK77" s="78"/>
      <c r="AL77" s="77"/>
      <c r="AM77" s="77"/>
      <c r="AN77" s="77"/>
      <c r="AO77" s="77"/>
      <c r="AP77" s="77"/>
      <c r="AQ77" s="77"/>
      <c r="AR77" s="77"/>
      <c r="AS77" s="77"/>
      <c r="AT77" s="77"/>
      <c r="AU77" s="77"/>
    </row>
    <row r="78" spans="1:47" s="24" customFormat="1" x14ac:dyDescent="0.2">
      <c r="A78" s="66"/>
      <c r="B78" s="66"/>
      <c r="C78" s="66"/>
      <c r="D78" s="66"/>
      <c r="E78" s="66"/>
      <c r="F78" s="66">
        <v>338</v>
      </c>
      <c r="G78" s="66">
        <v>512</v>
      </c>
      <c r="H78" s="66"/>
      <c r="I78" s="41"/>
      <c r="J78" s="79" t="s">
        <v>184</v>
      </c>
      <c r="K78" s="54">
        <f t="shared" ref="K78:R78" si="23">SUM(K79:K82)</f>
        <v>3072000</v>
      </c>
      <c r="L78" s="54">
        <f t="shared" si="23"/>
        <v>0</v>
      </c>
      <c r="M78" s="54">
        <f t="shared" si="23"/>
        <v>0</v>
      </c>
      <c r="N78" s="54">
        <f t="shared" si="23"/>
        <v>0</v>
      </c>
      <c r="O78" s="54">
        <f t="shared" si="23"/>
        <v>0</v>
      </c>
      <c r="P78" s="54">
        <f t="shared" si="23"/>
        <v>0</v>
      </c>
      <c r="Q78" s="54">
        <f t="shared" si="23"/>
        <v>0</v>
      </c>
      <c r="R78" s="54">
        <f t="shared" si="23"/>
        <v>3072000</v>
      </c>
    </row>
    <row r="79" spans="1:47" ht="24" x14ac:dyDescent="0.2">
      <c r="A79" s="65"/>
      <c r="B79" s="65"/>
      <c r="C79" s="65"/>
      <c r="D79" s="65"/>
      <c r="E79" s="65"/>
      <c r="F79" s="65"/>
      <c r="G79" s="65"/>
      <c r="H79" s="65" t="s">
        <v>185</v>
      </c>
      <c r="I79" s="72" t="s">
        <v>186</v>
      </c>
      <c r="J79" s="80" t="s">
        <v>187</v>
      </c>
      <c r="K79" s="51"/>
      <c r="L79" s="51"/>
      <c r="M79" s="51"/>
      <c r="N79" s="51"/>
      <c r="O79" s="51"/>
      <c r="P79" s="51"/>
      <c r="Q79" s="51"/>
      <c r="R79" s="52">
        <f>SUM(K79:Q79)</f>
        <v>0</v>
      </c>
    </row>
    <row r="80" spans="1:47" ht="24" x14ac:dyDescent="0.2">
      <c r="A80" s="65"/>
      <c r="B80" s="65"/>
      <c r="C80" s="65"/>
      <c r="D80" s="65"/>
      <c r="E80" s="65"/>
      <c r="F80" s="65"/>
      <c r="G80" s="65"/>
      <c r="H80" s="65" t="s">
        <v>188</v>
      </c>
      <c r="I80" s="72" t="s">
        <v>189</v>
      </c>
      <c r="J80" s="80" t="s">
        <v>190</v>
      </c>
      <c r="K80" s="81">
        <v>3072000</v>
      </c>
      <c r="L80" s="81"/>
      <c r="M80" s="81"/>
      <c r="N80" s="81"/>
      <c r="O80" s="81"/>
      <c r="P80" s="81"/>
      <c r="Q80" s="81"/>
      <c r="R80" s="52">
        <f>SUM(K80:Q80)</f>
        <v>3072000</v>
      </c>
    </row>
    <row r="81" spans="1:18" ht="24" x14ac:dyDescent="0.2">
      <c r="A81" s="65"/>
      <c r="B81" s="65"/>
      <c r="C81" s="65"/>
      <c r="D81" s="65"/>
      <c r="E81" s="65"/>
      <c r="F81" s="65"/>
      <c r="G81" s="65"/>
      <c r="H81" s="65" t="s">
        <v>191</v>
      </c>
      <c r="I81" s="72">
        <v>5126</v>
      </c>
      <c r="J81" s="80" t="s">
        <v>192</v>
      </c>
      <c r="K81" s="51"/>
      <c r="L81" s="51"/>
      <c r="M81" s="51"/>
      <c r="N81" s="51"/>
      <c r="O81" s="51"/>
      <c r="P81" s="51"/>
      <c r="Q81" s="51"/>
      <c r="R81" s="52">
        <f>SUM(K81:Q81)</f>
        <v>0</v>
      </c>
    </row>
    <row r="82" spans="1:18" ht="24" x14ac:dyDescent="0.2">
      <c r="A82" s="65"/>
      <c r="B82" s="65"/>
      <c r="C82" s="65"/>
      <c r="D82" s="65"/>
      <c r="E82" s="65"/>
      <c r="F82" s="65"/>
      <c r="G82" s="65"/>
      <c r="H82" s="65" t="s">
        <v>193</v>
      </c>
      <c r="I82" s="72">
        <v>5128</v>
      </c>
      <c r="J82" s="80" t="s">
        <v>194</v>
      </c>
      <c r="K82" s="51"/>
      <c r="L82" s="51"/>
      <c r="M82" s="51"/>
      <c r="N82" s="51"/>
      <c r="O82" s="51"/>
      <c r="P82" s="51"/>
      <c r="Q82" s="51"/>
      <c r="R82" s="52">
        <f>SUM(K82:Q82)</f>
        <v>0</v>
      </c>
    </row>
    <row r="83" spans="1:18" s="24" customFormat="1" ht="13.5" customHeight="1" x14ac:dyDescent="0.2">
      <c r="A83" s="66"/>
      <c r="B83" s="66"/>
      <c r="C83" s="66"/>
      <c r="D83" s="66"/>
      <c r="E83" s="66"/>
      <c r="F83" s="66">
        <v>339</v>
      </c>
      <c r="G83" s="66">
        <v>515</v>
      </c>
      <c r="H83" s="66"/>
      <c r="I83" s="41"/>
      <c r="J83" s="79" t="s">
        <v>195</v>
      </c>
      <c r="K83" s="54">
        <f t="shared" ref="K83:R83" si="24">SUM(K84)</f>
        <v>0</v>
      </c>
      <c r="L83" s="54">
        <f t="shared" si="24"/>
        <v>0</v>
      </c>
      <c r="M83" s="54">
        <f t="shared" si="24"/>
        <v>0</v>
      </c>
      <c r="N83" s="54">
        <f t="shared" si="24"/>
        <v>0</v>
      </c>
      <c r="O83" s="54">
        <f t="shared" si="24"/>
        <v>0</v>
      </c>
      <c r="P83" s="54">
        <f t="shared" si="24"/>
        <v>0</v>
      </c>
      <c r="Q83" s="54">
        <f t="shared" si="24"/>
        <v>0</v>
      </c>
      <c r="R83" s="54">
        <f t="shared" si="24"/>
        <v>0</v>
      </c>
    </row>
    <row r="84" spans="1:18" s="24" customFormat="1" ht="13.5" customHeight="1" x14ac:dyDescent="0.2">
      <c r="A84" s="65"/>
      <c r="B84" s="65"/>
      <c r="C84" s="65"/>
      <c r="D84" s="65"/>
      <c r="E84" s="65"/>
      <c r="F84" s="65"/>
      <c r="G84" s="65"/>
      <c r="H84" s="65" t="s">
        <v>196</v>
      </c>
      <c r="I84" s="72" t="s">
        <v>197</v>
      </c>
      <c r="J84" s="80" t="s">
        <v>195</v>
      </c>
      <c r="K84" s="51"/>
      <c r="L84" s="51"/>
      <c r="M84" s="51"/>
      <c r="N84" s="51"/>
      <c r="O84" s="51"/>
      <c r="P84" s="51"/>
      <c r="Q84" s="51"/>
      <c r="R84" s="52">
        <f>SUM(K84:Q84)</f>
        <v>0</v>
      </c>
    </row>
    <row r="85" spans="1:18" s="24" customFormat="1" ht="26.25" customHeight="1" x14ac:dyDescent="0.2">
      <c r="A85" s="82"/>
      <c r="B85" s="82"/>
      <c r="C85" s="82"/>
      <c r="D85" s="83"/>
      <c r="E85" s="35" t="s">
        <v>198</v>
      </c>
      <c r="F85" s="83"/>
      <c r="G85" s="82"/>
      <c r="H85" s="82"/>
      <c r="I85" s="36"/>
      <c r="J85" s="84" t="s">
        <v>199</v>
      </c>
      <c r="K85" s="85">
        <f t="shared" ref="K85:R85" si="25">+K86+K88+K90+K94</f>
        <v>0</v>
      </c>
      <c r="L85" s="85">
        <f t="shared" si="25"/>
        <v>0</v>
      </c>
      <c r="M85" s="85">
        <f t="shared" si="25"/>
        <v>0</v>
      </c>
      <c r="N85" s="85">
        <f t="shared" si="25"/>
        <v>0</v>
      </c>
      <c r="O85" s="85">
        <f t="shared" si="25"/>
        <v>0</v>
      </c>
      <c r="P85" s="85">
        <f t="shared" si="25"/>
        <v>0</v>
      </c>
      <c r="Q85" s="85">
        <f t="shared" si="25"/>
        <v>0</v>
      </c>
      <c r="R85" s="85">
        <f t="shared" si="25"/>
        <v>0</v>
      </c>
    </row>
    <row r="86" spans="1:18" s="64" customFormat="1" ht="26.25" customHeight="1" x14ac:dyDescent="0.2">
      <c r="A86" s="86"/>
      <c r="B86" s="86"/>
      <c r="C86" s="86"/>
      <c r="D86" s="87"/>
      <c r="E86" s="60"/>
      <c r="F86" s="87">
        <v>340</v>
      </c>
      <c r="G86" s="86">
        <v>421</v>
      </c>
      <c r="H86" s="86"/>
      <c r="I86" s="88"/>
      <c r="J86" s="89" t="s">
        <v>62</v>
      </c>
      <c r="K86" s="90">
        <f t="shared" ref="K86:R86" si="26">SUM(K87)</f>
        <v>0</v>
      </c>
      <c r="L86" s="90">
        <f t="shared" si="26"/>
        <v>0</v>
      </c>
      <c r="M86" s="90">
        <f t="shared" si="26"/>
        <v>0</v>
      </c>
      <c r="N86" s="90">
        <f t="shared" si="26"/>
        <v>0</v>
      </c>
      <c r="O86" s="90">
        <f t="shared" si="26"/>
        <v>0</v>
      </c>
      <c r="P86" s="90">
        <f t="shared" si="26"/>
        <v>0</v>
      </c>
      <c r="Q86" s="90">
        <f t="shared" si="26"/>
        <v>0</v>
      </c>
      <c r="R86" s="90">
        <f t="shared" si="26"/>
        <v>0</v>
      </c>
    </row>
    <row r="87" spans="1:18" s="10" customFormat="1" ht="26.25" customHeight="1" x14ac:dyDescent="0.2">
      <c r="A87" s="91"/>
      <c r="B87" s="91"/>
      <c r="C87" s="91"/>
      <c r="D87" s="92"/>
      <c r="E87" s="11"/>
      <c r="F87" s="92"/>
      <c r="G87" s="91"/>
      <c r="H87" s="91" t="s">
        <v>200</v>
      </c>
      <c r="I87" s="93" t="s">
        <v>79</v>
      </c>
      <c r="J87" s="94" t="s">
        <v>80</v>
      </c>
      <c r="K87" s="58"/>
      <c r="L87" s="58"/>
      <c r="M87" s="58"/>
      <c r="N87" s="58"/>
      <c r="O87" s="58"/>
      <c r="P87" s="58"/>
      <c r="Q87" s="58"/>
      <c r="R87" s="59">
        <f>SUM(K87:Q87)</f>
        <v>0</v>
      </c>
    </row>
    <row r="88" spans="1:18" s="24" customFormat="1" ht="23.25" customHeight="1" x14ac:dyDescent="0.2">
      <c r="A88" s="66"/>
      <c r="B88" s="66"/>
      <c r="C88" s="66"/>
      <c r="D88" s="66"/>
      <c r="E88" s="66"/>
      <c r="F88" s="66">
        <v>341</v>
      </c>
      <c r="G88" s="42" t="s">
        <v>83</v>
      </c>
      <c r="H88" s="42"/>
      <c r="I88" s="40"/>
      <c r="J88" s="53" t="s">
        <v>84</v>
      </c>
      <c r="K88" s="95">
        <f t="shared" ref="K88:R88" si="27">SUM(K89)</f>
        <v>0</v>
      </c>
      <c r="L88" s="95">
        <f t="shared" si="27"/>
        <v>0</v>
      </c>
      <c r="M88" s="95">
        <f t="shared" si="27"/>
        <v>0</v>
      </c>
      <c r="N88" s="95">
        <f t="shared" si="27"/>
        <v>0</v>
      </c>
      <c r="O88" s="95">
        <f t="shared" si="27"/>
        <v>0</v>
      </c>
      <c r="P88" s="95">
        <f t="shared" si="27"/>
        <v>0</v>
      </c>
      <c r="Q88" s="95">
        <f t="shared" si="27"/>
        <v>0</v>
      </c>
      <c r="R88" s="95">
        <f t="shared" si="27"/>
        <v>0</v>
      </c>
    </row>
    <row r="89" spans="1:18" s="24" customFormat="1" ht="23.25" customHeight="1" x14ac:dyDescent="0.2">
      <c r="A89" s="65"/>
      <c r="B89" s="65"/>
      <c r="C89" s="65"/>
      <c r="D89" s="65"/>
      <c r="E89" s="65"/>
      <c r="F89" s="65"/>
      <c r="G89" s="46"/>
      <c r="H89" s="47" t="s">
        <v>201</v>
      </c>
      <c r="I89" s="47">
        <v>4222</v>
      </c>
      <c r="J89" s="96" t="s">
        <v>90</v>
      </c>
      <c r="K89" s="51"/>
      <c r="L89" s="51"/>
      <c r="M89" s="51"/>
      <c r="N89" s="51"/>
      <c r="O89" s="51"/>
      <c r="P89" s="51"/>
      <c r="Q89" s="51"/>
      <c r="R89" s="52">
        <f>SUM(K89:Q89)</f>
        <v>0</v>
      </c>
    </row>
    <row r="90" spans="1:18" s="24" customFormat="1" ht="23.25" customHeight="1" x14ac:dyDescent="0.2">
      <c r="A90" s="66"/>
      <c r="B90" s="66"/>
      <c r="C90" s="66"/>
      <c r="D90" s="66"/>
      <c r="E90" s="66"/>
      <c r="F90" s="66">
        <v>342</v>
      </c>
      <c r="G90" s="66">
        <v>423</v>
      </c>
      <c r="H90" s="66"/>
      <c r="I90" s="41"/>
      <c r="J90" s="53" t="s">
        <v>95</v>
      </c>
      <c r="K90" s="95">
        <f t="shared" ref="K90:R90" si="28">SUM(K91:K93)</f>
        <v>0</v>
      </c>
      <c r="L90" s="95">
        <f t="shared" si="28"/>
        <v>0</v>
      </c>
      <c r="M90" s="95">
        <f t="shared" si="28"/>
        <v>0</v>
      </c>
      <c r="N90" s="95">
        <f t="shared" si="28"/>
        <v>0</v>
      </c>
      <c r="O90" s="95">
        <f t="shared" si="28"/>
        <v>0</v>
      </c>
      <c r="P90" s="95">
        <f t="shared" si="28"/>
        <v>0</v>
      </c>
      <c r="Q90" s="95">
        <f t="shared" si="28"/>
        <v>0</v>
      </c>
      <c r="R90" s="95">
        <f t="shared" si="28"/>
        <v>0</v>
      </c>
    </row>
    <row r="91" spans="1:18" s="24" customFormat="1" ht="23.25" customHeight="1" x14ac:dyDescent="0.2">
      <c r="A91" s="65"/>
      <c r="B91" s="65"/>
      <c r="C91" s="65"/>
      <c r="D91" s="65"/>
      <c r="E91" s="65"/>
      <c r="F91" s="65"/>
      <c r="G91" s="65"/>
      <c r="H91" s="65" t="s">
        <v>202</v>
      </c>
      <c r="I91" s="72" t="s">
        <v>106</v>
      </c>
      <c r="J91" s="96" t="s">
        <v>107</v>
      </c>
      <c r="K91" s="51"/>
      <c r="L91" s="51"/>
      <c r="M91" s="51"/>
      <c r="N91" s="51"/>
      <c r="O91" s="51"/>
      <c r="P91" s="51"/>
      <c r="Q91" s="51"/>
      <c r="R91" s="52">
        <f>SUM(K91:Q91)</f>
        <v>0</v>
      </c>
    </row>
    <row r="92" spans="1:18" s="24" customFormat="1" ht="23.25" customHeight="1" x14ac:dyDescent="0.2">
      <c r="A92" s="65"/>
      <c r="B92" s="65"/>
      <c r="C92" s="65"/>
      <c r="D92" s="65"/>
      <c r="E92" s="65"/>
      <c r="F92" s="65"/>
      <c r="G92" s="65"/>
      <c r="H92" s="65" t="s">
        <v>203</v>
      </c>
      <c r="I92" s="72" t="s">
        <v>109</v>
      </c>
      <c r="J92" s="96" t="s">
        <v>204</v>
      </c>
      <c r="K92" s="51"/>
      <c r="L92" s="51"/>
      <c r="M92" s="51"/>
      <c r="N92" s="51"/>
      <c r="O92" s="51"/>
      <c r="P92" s="51"/>
      <c r="Q92" s="51"/>
      <c r="R92" s="52">
        <f>SUM(K92:Q92)</f>
        <v>0</v>
      </c>
    </row>
    <row r="93" spans="1:18" s="24" customFormat="1" ht="23.25" customHeight="1" x14ac:dyDescent="0.2">
      <c r="A93" s="65"/>
      <c r="B93" s="65"/>
      <c r="C93" s="65"/>
      <c r="D93" s="65"/>
      <c r="E93" s="65"/>
      <c r="F93" s="65"/>
      <c r="G93" s="65"/>
      <c r="H93" s="65" t="s">
        <v>205</v>
      </c>
      <c r="I93" s="72" t="s">
        <v>120</v>
      </c>
      <c r="J93" s="48" t="s">
        <v>121</v>
      </c>
      <c r="K93" s="51"/>
      <c r="L93" s="51"/>
      <c r="M93" s="51"/>
      <c r="N93" s="51"/>
      <c r="O93" s="51"/>
      <c r="P93" s="51"/>
      <c r="Q93" s="51"/>
      <c r="R93" s="52">
        <f>SUM(K93:Q93)</f>
        <v>0</v>
      </c>
    </row>
    <row r="94" spans="1:18" s="24" customFormat="1" ht="23.25" customHeight="1" x14ac:dyDescent="0.2">
      <c r="A94" s="66"/>
      <c r="B94" s="66"/>
      <c r="C94" s="66"/>
      <c r="D94" s="66"/>
      <c r="E94" s="66"/>
      <c r="F94" s="66">
        <v>343</v>
      </c>
      <c r="G94" s="66">
        <v>424</v>
      </c>
      <c r="H94" s="66"/>
      <c r="I94" s="41"/>
      <c r="J94" s="53" t="s">
        <v>123</v>
      </c>
      <c r="K94" s="95">
        <f t="shared" ref="K94:R94" si="29">SUM(K95)</f>
        <v>0</v>
      </c>
      <c r="L94" s="95">
        <f t="shared" si="29"/>
        <v>0</v>
      </c>
      <c r="M94" s="95">
        <f t="shared" si="29"/>
        <v>0</v>
      </c>
      <c r="N94" s="95">
        <f t="shared" si="29"/>
        <v>0</v>
      </c>
      <c r="O94" s="95">
        <f t="shared" si="29"/>
        <v>0</v>
      </c>
      <c r="P94" s="95">
        <f t="shared" si="29"/>
        <v>0</v>
      </c>
      <c r="Q94" s="95">
        <f t="shared" si="29"/>
        <v>0</v>
      </c>
      <c r="R94" s="95">
        <f t="shared" si="29"/>
        <v>0</v>
      </c>
    </row>
    <row r="95" spans="1:18" s="24" customFormat="1" ht="23.25" customHeight="1" x14ac:dyDescent="0.2">
      <c r="A95" s="65"/>
      <c r="B95" s="65"/>
      <c r="C95" s="65"/>
      <c r="D95" s="65"/>
      <c r="E95" s="65"/>
      <c r="F95" s="65"/>
      <c r="G95" s="65"/>
      <c r="H95" s="65" t="s">
        <v>206</v>
      </c>
      <c r="I95" s="72" t="s">
        <v>125</v>
      </c>
      <c r="J95" s="48" t="s">
        <v>126</v>
      </c>
      <c r="K95" s="51"/>
      <c r="L95" s="51"/>
      <c r="M95" s="51"/>
      <c r="N95" s="51"/>
      <c r="O95" s="51"/>
      <c r="P95" s="51"/>
      <c r="Q95" s="51"/>
      <c r="R95" s="52">
        <f>SUM(K95:Q95)</f>
        <v>0</v>
      </c>
    </row>
    <row r="96" spans="1:18" s="24" customFormat="1" ht="23.25" customHeight="1" x14ac:dyDescent="0.2">
      <c r="A96" s="97"/>
      <c r="B96" s="97"/>
      <c r="C96" s="97"/>
      <c r="D96" s="98"/>
      <c r="E96" s="99" t="s">
        <v>207</v>
      </c>
      <c r="F96" s="98"/>
      <c r="G96" s="97"/>
      <c r="H96" s="97"/>
      <c r="I96" s="100"/>
      <c r="J96" s="101" t="s">
        <v>208</v>
      </c>
      <c r="K96" s="102">
        <f t="shared" ref="K96:R96" si="30">+K97+K99</f>
        <v>0</v>
      </c>
      <c r="L96" s="102">
        <f t="shared" si="30"/>
        <v>0</v>
      </c>
      <c r="M96" s="102">
        <f t="shared" si="30"/>
        <v>0</v>
      </c>
      <c r="N96" s="102">
        <f t="shared" si="30"/>
        <v>0</v>
      </c>
      <c r="O96" s="102">
        <f t="shared" si="30"/>
        <v>0</v>
      </c>
      <c r="P96" s="102">
        <f t="shared" si="30"/>
        <v>0</v>
      </c>
      <c r="Q96" s="102">
        <f t="shared" si="30"/>
        <v>0</v>
      </c>
      <c r="R96" s="102">
        <f t="shared" si="30"/>
        <v>0</v>
      </c>
    </row>
    <row r="97" spans="1:18" s="64" customFormat="1" ht="23.25" customHeight="1" x14ac:dyDescent="0.2">
      <c r="A97" s="103"/>
      <c r="B97" s="103"/>
      <c r="C97" s="103"/>
      <c r="D97" s="103"/>
      <c r="E97" s="104"/>
      <c r="F97" s="103">
        <v>344</v>
      </c>
      <c r="G97" s="103">
        <v>422</v>
      </c>
      <c r="H97" s="103"/>
      <c r="I97" s="105"/>
      <c r="J97" s="106" t="s">
        <v>84</v>
      </c>
      <c r="K97" s="107">
        <f t="shared" ref="K97:R97" si="31">SUM(K98)</f>
        <v>0</v>
      </c>
      <c r="L97" s="107">
        <f t="shared" si="31"/>
        <v>0</v>
      </c>
      <c r="M97" s="107">
        <f t="shared" si="31"/>
        <v>0</v>
      </c>
      <c r="N97" s="107">
        <f t="shared" si="31"/>
        <v>0</v>
      </c>
      <c r="O97" s="107">
        <f t="shared" si="31"/>
        <v>0</v>
      </c>
      <c r="P97" s="107">
        <f t="shared" si="31"/>
        <v>0</v>
      </c>
      <c r="Q97" s="107">
        <f t="shared" si="31"/>
        <v>0</v>
      </c>
      <c r="R97" s="107">
        <f t="shared" si="31"/>
        <v>0</v>
      </c>
    </row>
    <row r="98" spans="1:18" s="64" customFormat="1" ht="23.25" customHeight="1" x14ac:dyDescent="0.2">
      <c r="A98" s="108"/>
      <c r="B98" s="108"/>
      <c r="C98" s="108"/>
      <c r="D98" s="108"/>
      <c r="E98" s="109"/>
      <c r="F98" s="108"/>
      <c r="G98" s="108"/>
      <c r="H98" s="108" t="s">
        <v>209</v>
      </c>
      <c r="I98" s="110" t="s">
        <v>89</v>
      </c>
      <c r="J98" s="111" t="s">
        <v>90</v>
      </c>
      <c r="K98" s="58"/>
      <c r="L98" s="58"/>
      <c r="M98" s="58"/>
      <c r="N98" s="58"/>
      <c r="O98" s="58"/>
      <c r="P98" s="58"/>
      <c r="Q98" s="58"/>
      <c r="R98" s="59">
        <f>SUM(K98:Q98)</f>
        <v>0</v>
      </c>
    </row>
    <row r="99" spans="1:18" s="24" customFormat="1" ht="23.25" customHeight="1" x14ac:dyDescent="0.2">
      <c r="A99" s="112"/>
      <c r="B99" s="112"/>
      <c r="C99" s="112"/>
      <c r="D99" s="112"/>
      <c r="E99" s="113"/>
      <c r="F99" s="112">
        <v>345</v>
      </c>
      <c r="G99" s="112">
        <v>423</v>
      </c>
      <c r="H99" s="112"/>
      <c r="I99" s="114"/>
      <c r="J99" s="115" t="s">
        <v>95</v>
      </c>
      <c r="K99" s="44">
        <f t="shared" ref="K99:R99" si="32">SUM(K100:K102)</f>
        <v>0</v>
      </c>
      <c r="L99" s="44">
        <f t="shared" si="32"/>
        <v>0</v>
      </c>
      <c r="M99" s="44">
        <f t="shared" si="32"/>
        <v>0</v>
      </c>
      <c r="N99" s="44">
        <f t="shared" si="32"/>
        <v>0</v>
      </c>
      <c r="O99" s="44">
        <f t="shared" si="32"/>
        <v>0</v>
      </c>
      <c r="P99" s="44">
        <f t="shared" si="32"/>
        <v>0</v>
      </c>
      <c r="Q99" s="44">
        <f t="shared" si="32"/>
        <v>0</v>
      </c>
      <c r="R99" s="44">
        <f t="shared" si="32"/>
        <v>0</v>
      </c>
    </row>
    <row r="100" spans="1:18" s="24" customFormat="1" ht="23.25" customHeight="1" x14ac:dyDescent="0.2">
      <c r="A100" s="112"/>
      <c r="B100" s="112"/>
      <c r="C100" s="112"/>
      <c r="D100" s="112"/>
      <c r="E100" s="113"/>
      <c r="F100" s="112"/>
      <c r="G100" s="112"/>
      <c r="H100" s="116" t="s">
        <v>210</v>
      </c>
      <c r="I100" s="47" t="s">
        <v>97</v>
      </c>
      <c r="J100" s="55" t="s">
        <v>98</v>
      </c>
      <c r="K100" s="44"/>
      <c r="L100" s="44"/>
      <c r="M100" s="44"/>
      <c r="N100" s="44"/>
      <c r="O100" s="44"/>
      <c r="P100" s="44"/>
      <c r="Q100" s="44"/>
      <c r="R100" s="52">
        <f>SUM(K100:Q100)</f>
        <v>0</v>
      </c>
    </row>
    <row r="101" spans="1:18" s="24" customFormat="1" ht="23.25" customHeight="1" x14ac:dyDescent="0.2">
      <c r="A101" s="112"/>
      <c r="B101" s="112"/>
      <c r="C101" s="112"/>
      <c r="D101" s="112"/>
      <c r="E101" s="113"/>
      <c r="F101" s="112"/>
      <c r="G101" s="112"/>
      <c r="H101" s="116" t="s">
        <v>211</v>
      </c>
      <c r="I101" s="72" t="s">
        <v>106</v>
      </c>
      <c r="J101" s="96" t="s">
        <v>107</v>
      </c>
      <c r="K101" s="44"/>
      <c r="L101" s="44"/>
      <c r="M101" s="44"/>
      <c r="N101" s="44"/>
      <c r="O101" s="44"/>
      <c r="P101" s="44"/>
      <c r="Q101" s="44"/>
      <c r="R101" s="52">
        <f>SUM(K101:Q101)</f>
        <v>0</v>
      </c>
    </row>
    <row r="102" spans="1:18" s="24" customFormat="1" ht="23.25" customHeight="1" x14ac:dyDescent="0.2">
      <c r="A102" s="116"/>
      <c r="B102" s="116"/>
      <c r="C102" s="116"/>
      <c r="D102" s="116"/>
      <c r="E102" s="117"/>
      <c r="F102" s="116"/>
      <c r="G102" s="116"/>
      <c r="H102" s="116" t="s">
        <v>212</v>
      </c>
      <c r="I102" s="118" t="s">
        <v>109</v>
      </c>
      <c r="J102" s="119" t="s">
        <v>204</v>
      </c>
      <c r="K102" s="51"/>
      <c r="L102" s="51"/>
      <c r="M102" s="51"/>
      <c r="N102" s="51"/>
      <c r="O102" s="51"/>
      <c r="P102" s="51"/>
      <c r="Q102" s="51"/>
      <c r="R102" s="52">
        <f>SUM(K102:Q102)</f>
        <v>0</v>
      </c>
    </row>
    <row r="103" spans="1:18" s="24" customFormat="1" ht="24" x14ac:dyDescent="0.2">
      <c r="A103" s="82"/>
      <c r="B103" s="82"/>
      <c r="C103" s="82"/>
      <c r="D103" s="120"/>
      <c r="E103" s="99" t="s">
        <v>213</v>
      </c>
      <c r="F103" s="82"/>
      <c r="G103" s="82"/>
      <c r="H103" s="82"/>
      <c r="I103" s="36"/>
      <c r="J103" s="84" t="s">
        <v>214</v>
      </c>
      <c r="K103" s="102">
        <f t="shared" ref="K103:R103" si="33">+K104+K106+K108+K110</f>
        <v>0</v>
      </c>
      <c r="L103" s="102">
        <f t="shared" si="33"/>
        <v>0</v>
      </c>
      <c r="M103" s="102">
        <f t="shared" si="33"/>
        <v>0</v>
      </c>
      <c r="N103" s="102">
        <f t="shared" si="33"/>
        <v>0</v>
      </c>
      <c r="O103" s="102">
        <f t="shared" si="33"/>
        <v>0</v>
      </c>
      <c r="P103" s="102">
        <f t="shared" si="33"/>
        <v>0</v>
      </c>
      <c r="Q103" s="102">
        <f t="shared" si="33"/>
        <v>0</v>
      </c>
      <c r="R103" s="102">
        <f t="shared" si="33"/>
        <v>0</v>
      </c>
    </row>
    <row r="104" spans="1:18" s="24" customFormat="1" x14ac:dyDescent="0.2">
      <c r="A104" s="86"/>
      <c r="B104" s="86"/>
      <c r="C104" s="86"/>
      <c r="D104" s="121"/>
      <c r="E104" s="104"/>
      <c r="F104" s="86">
        <v>346</v>
      </c>
      <c r="G104" s="86">
        <v>423</v>
      </c>
      <c r="H104" s="86"/>
      <c r="I104" s="122"/>
      <c r="J104" s="123" t="s">
        <v>95</v>
      </c>
      <c r="K104" s="107">
        <f t="shared" ref="K104:R104" si="34">SUM(K105)</f>
        <v>0</v>
      </c>
      <c r="L104" s="107">
        <f t="shared" si="34"/>
        <v>0</v>
      </c>
      <c r="M104" s="107">
        <f t="shared" si="34"/>
        <v>0</v>
      </c>
      <c r="N104" s="107">
        <f t="shared" si="34"/>
        <v>0</v>
      </c>
      <c r="O104" s="107">
        <f t="shared" si="34"/>
        <v>0</v>
      </c>
      <c r="P104" s="107">
        <f t="shared" si="34"/>
        <v>0</v>
      </c>
      <c r="Q104" s="107">
        <f t="shared" si="34"/>
        <v>0</v>
      </c>
      <c r="R104" s="107">
        <f t="shared" si="34"/>
        <v>0</v>
      </c>
    </row>
    <row r="105" spans="1:18" s="24" customFormat="1" ht="24" x14ac:dyDescent="0.2">
      <c r="A105" s="86"/>
      <c r="B105" s="86"/>
      <c r="C105" s="86"/>
      <c r="D105" s="121"/>
      <c r="E105" s="104"/>
      <c r="F105" s="86"/>
      <c r="G105" s="86"/>
      <c r="H105" s="86" t="s">
        <v>215</v>
      </c>
      <c r="I105" s="110" t="s">
        <v>109</v>
      </c>
      <c r="J105" s="124" t="s">
        <v>204</v>
      </c>
      <c r="K105" s="107"/>
      <c r="L105" s="107"/>
      <c r="M105" s="107"/>
      <c r="N105" s="107"/>
      <c r="O105" s="107"/>
      <c r="P105" s="107"/>
      <c r="Q105" s="107"/>
      <c r="R105" s="59">
        <f>SUM(K105:Q105)</f>
        <v>0</v>
      </c>
    </row>
    <row r="106" spans="1:18" s="24" customFormat="1" ht="24" x14ac:dyDescent="0.2">
      <c r="A106" s="66"/>
      <c r="B106" s="66"/>
      <c r="C106" s="66"/>
      <c r="D106" s="66"/>
      <c r="E106" s="66"/>
      <c r="F106" s="66">
        <v>347</v>
      </c>
      <c r="G106" s="66">
        <v>424</v>
      </c>
      <c r="H106" s="41"/>
      <c r="I106" s="125"/>
      <c r="J106" s="62" t="s">
        <v>123</v>
      </c>
      <c r="K106" s="44">
        <f t="shared" ref="K106:R106" si="35">SUM(K107)</f>
        <v>0</v>
      </c>
      <c r="L106" s="44">
        <f t="shared" si="35"/>
        <v>0</v>
      </c>
      <c r="M106" s="44">
        <f t="shared" si="35"/>
        <v>0</v>
      </c>
      <c r="N106" s="44">
        <f t="shared" si="35"/>
        <v>0</v>
      </c>
      <c r="O106" s="44">
        <f t="shared" si="35"/>
        <v>0</v>
      </c>
      <c r="P106" s="44">
        <f t="shared" si="35"/>
        <v>0</v>
      </c>
      <c r="Q106" s="44">
        <f t="shared" si="35"/>
        <v>0</v>
      </c>
      <c r="R106" s="44">
        <f t="shared" si="35"/>
        <v>0</v>
      </c>
    </row>
    <row r="107" spans="1:18" ht="24" x14ac:dyDescent="0.2">
      <c r="A107" s="65"/>
      <c r="B107" s="65"/>
      <c r="C107" s="65"/>
      <c r="D107" s="65"/>
      <c r="E107" s="65"/>
      <c r="F107" s="65"/>
      <c r="G107" s="65"/>
      <c r="H107" s="65" t="s">
        <v>216</v>
      </c>
      <c r="I107" s="47">
        <v>4242</v>
      </c>
      <c r="J107" s="48" t="s">
        <v>126</v>
      </c>
      <c r="K107" s="51"/>
      <c r="L107" s="51"/>
      <c r="M107" s="51"/>
      <c r="N107" s="51"/>
      <c r="O107" s="51"/>
      <c r="P107" s="51"/>
      <c r="Q107" s="51"/>
      <c r="R107" s="52">
        <f>SUM(K107:Q107)</f>
        <v>0</v>
      </c>
    </row>
    <row r="108" spans="1:18" s="24" customFormat="1" ht="36" x14ac:dyDescent="0.2">
      <c r="A108" s="66"/>
      <c r="B108" s="66"/>
      <c r="C108" s="66"/>
      <c r="D108" s="66"/>
      <c r="E108" s="66"/>
      <c r="F108" s="66">
        <v>348</v>
      </c>
      <c r="G108" s="66">
        <v>482</v>
      </c>
      <c r="H108" s="41"/>
      <c r="I108" s="42"/>
      <c r="J108" s="62" t="s">
        <v>173</v>
      </c>
      <c r="K108" s="44">
        <f t="shared" ref="K108:R108" si="36">SUM(K109)</f>
        <v>0</v>
      </c>
      <c r="L108" s="44">
        <f t="shared" si="36"/>
        <v>0</v>
      </c>
      <c r="M108" s="44">
        <f t="shared" si="36"/>
        <v>0</v>
      </c>
      <c r="N108" s="44">
        <f t="shared" si="36"/>
        <v>0</v>
      </c>
      <c r="O108" s="44">
        <f t="shared" si="36"/>
        <v>0</v>
      </c>
      <c r="P108" s="44">
        <f t="shared" si="36"/>
        <v>0</v>
      </c>
      <c r="Q108" s="44">
        <f t="shared" si="36"/>
        <v>0</v>
      </c>
      <c r="R108" s="44">
        <f t="shared" si="36"/>
        <v>0</v>
      </c>
    </row>
    <row r="109" spans="1:18" x14ac:dyDescent="0.2">
      <c r="A109" s="65"/>
      <c r="B109" s="65"/>
      <c r="C109" s="65"/>
      <c r="D109" s="65"/>
      <c r="E109" s="65"/>
      <c r="F109" s="65"/>
      <c r="G109" s="65"/>
      <c r="H109" s="72" t="s">
        <v>217</v>
      </c>
      <c r="I109" s="47">
        <v>4823</v>
      </c>
      <c r="J109" s="48" t="s">
        <v>218</v>
      </c>
      <c r="K109" s="51"/>
      <c r="L109" s="51"/>
      <c r="M109" s="51"/>
      <c r="N109" s="51"/>
      <c r="O109" s="51"/>
      <c r="P109" s="51"/>
      <c r="Q109" s="51"/>
      <c r="R109" s="52">
        <f>SUM(K109:Q109)</f>
        <v>0</v>
      </c>
    </row>
    <row r="110" spans="1:18" s="24" customFormat="1" ht="24" x14ac:dyDescent="0.2">
      <c r="A110" s="66"/>
      <c r="B110" s="66"/>
      <c r="C110" s="66"/>
      <c r="D110" s="66"/>
      <c r="E110" s="66"/>
      <c r="F110" s="66">
        <v>349</v>
      </c>
      <c r="G110" s="66">
        <v>511</v>
      </c>
      <c r="H110" s="66"/>
      <c r="I110" s="41"/>
      <c r="J110" s="53" t="s">
        <v>177</v>
      </c>
      <c r="K110" s="44">
        <f t="shared" ref="K110:R110" si="37">SUM(K111:K112)</f>
        <v>0</v>
      </c>
      <c r="L110" s="44">
        <f t="shared" si="37"/>
        <v>0</v>
      </c>
      <c r="M110" s="44">
        <f t="shared" si="37"/>
        <v>0</v>
      </c>
      <c r="N110" s="44">
        <f t="shared" si="37"/>
        <v>0</v>
      </c>
      <c r="O110" s="44">
        <f t="shared" si="37"/>
        <v>0</v>
      </c>
      <c r="P110" s="44">
        <f t="shared" si="37"/>
        <v>0</v>
      </c>
      <c r="Q110" s="44">
        <f t="shared" si="37"/>
        <v>0</v>
      </c>
      <c r="R110" s="44">
        <f t="shared" si="37"/>
        <v>0</v>
      </c>
    </row>
    <row r="111" spans="1:18" ht="24" x14ac:dyDescent="0.2">
      <c r="A111" s="65"/>
      <c r="B111" s="65"/>
      <c r="C111" s="65"/>
      <c r="D111" s="65"/>
      <c r="E111" s="65"/>
      <c r="F111" s="65"/>
      <c r="G111" s="65"/>
      <c r="H111" s="65" t="s">
        <v>219</v>
      </c>
      <c r="I111" s="72" t="s">
        <v>220</v>
      </c>
      <c r="J111" s="80" t="s">
        <v>221</v>
      </c>
      <c r="K111" s="51"/>
      <c r="L111" s="51"/>
      <c r="M111" s="51"/>
      <c r="N111" s="51"/>
      <c r="O111" s="51"/>
      <c r="P111" s="51"/>
      <c r="Q111" s="51"/>
      <c r="R111" s="52">
        <f>SUM(K111:Q111)</f>
        <v>0</v>
      </c>
    </row>
    <row r="112" spans="1:18" ht="24" x14ac:dyDescent="0.2">
      <c r="A112" s="65"/>
      <c r="B112" s="65"/>
      <c r="C112" s="65"/>
      <c r="D112" s="65"/>
      <c r="E112" s="65"/>
      <c r="F112" s="65"/>
      <c r="G112" s="65"/>
      <c r="H112" s="65" t="s">
        <v>222</v>
      </c>
      <c r="I112" s="72" t="s">
        <v>182</v>
      </c>
      <c r="J112" s="55" t="s">
        <v>183</v>
      </c>
      <c r="K112" s="51"/>
      <c r="L112" s="51"/>
      <c r="M112" s="51"/>
      <c r="N112" s="51"/>
      <c r="O112" s="51"/>
      <c r="P112" s="51"/>
      <c r="Q112" s="51"/>
      <c r="R112" s="52">
        <f>SUM(K112:Q112)</f>
        <v>0</v>
      </c>
    </row>
    <row r="113" spans="10:16" s="24" customFormat="1" x14ac:dyDescent="0.2"/>
    <row r="114" spans="10:16" s="24" customFormat="1" x14ac:dyDescent="0.2"/>
    <row r="115" spans="10:16" s="9" customFormat="1" x14ac:dyDescent="0.2"/>
    <row r="116" spans="10:16" s="24" customFormat="1" x14ac:dyDescent="0.2">
      <c r="J116" s="9" t="s">
        <v>223</v>
      </c>
    </row>
    <row r="117" spans="10:16" s="9" customFormat="1" x14ac:dyDescent="0.2"/>
    <row r="118" spans="10:16" s="24" customFormat="1" x14ac:dyDescent="0.2"/>
    <row r="119" spans="10:16" s="9" customFormat="1" x14ac:dyDescent="0.2">
      <c r="P119" s="9" t="s">
        <v>224</v>
      </c>
    </row>
    <row r="120" spans="10:16" s="9" customFormat="1" x14ac:dyDescent="0.2">
      <c r="P120" s="9" t="s">
        <v>225</v>
      </c>
    </row>
    <row r="121" spans="10:16" s="9" customFormat="1" x14ac:dyDescent="0.2">
      <c r="P121" s="9" t="s">
        <v>226</v>
      </c>
    </row>
    <row r="122" spans="10:16" s="9" customFormat="1" x14ac:dyDescent="0.2"/>
    <row r="123" spans="10:16" s="24" customFormat="1" x14ac:dyDescent="0.2"/>
    <row r="124" spans="10:16" s="9" customFormat="1" x14ac:dyDescent="0.2"/>
    <row r="125" spans="10:16" s="24" customFormat="1" x14ac:dyDescent="0.2"/>
    <row r="126" spans="10:16" s="24" customFormat="1" x14ac:dyDescent="0.2"/>
    <row r="127" spans="10:16" s="9" customFormat="1" x14ac:dyDescent="0.2"/>
    <row r="128" spans="10:16" s="24" customFormat="1" x14ac:dyDescent="0.2"/>
    <row r="129" s="9" customFormat="1" x14ac:dyDescent="0.2"/>
    <row r="130" s="24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24" customFormat="1" x14ac:dyDescent="0.2"/>
    <row r="136" s="9" customFormat="1" x14ac:dyDescent="0.2"/>
    <row r="137" s="24" customFormat="1" x14ac:dyDescent="0.2"/>
    <row r="138" s="9" customFormat="1" x14ac:dyDescent="0.2"/>
  </sheetData>
  <mergeCells count="21">
    <mergeCell ref="M5:M6"/>
    <mergeCell ref="O5:O6"/>
    <mergeCell ref="P5:P6"/>
    <mergeCell ref="Q5:Q6"/>
    <mergeCell ref="R5:R6"/>
    <mergeCell ref="A1:Q1"/>
    <mergeCell ref="A2:Q2"/>
    <mergeCell ref="A3:Q3"/>
    <mergeCell ref="A4:Q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dataValidations count="1">
    <dataValidation type="list" allowBlank="1" showInputMessage="1" showErrorMessage="1" sqref="D5:H5">
      <formula1>funkcija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scale="6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25:AO28"/>
  <sheetViews>
    <sheetView zoomScaleNormal="100" workbookViewId="0">
      <selection activeCell="R25" sqref="R25"/>
    </sheetView>
  </sheetViews>
  <sheetFormatPr defaultColWidth="8.7109375" defaultRowHeight="15" customHeight="1" x14ac:dyDescent="0.25"/>
  <sheetData>
    <row r="25" spans="18:41" x14ac:dyDescent="0.25">
      <c r="R25" s="122"/>
      <c r="S25" s="122"/>
      <c r="T25" s="122"/>
      <c r="U25" s="122"/>
      <c r="V25" s="122"/>
      <c r="W25" s="122"/>
      <c r="X25" s="122"/>
      <c r="Y25" s="122"/>
      <c r="Z25" s="126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</row>
    <row r="26" spans="18:41" x14ac:dyDescent="0.25">
      <c r="R26" s="122"/>
      <c r="S26" s="122"/>
      <c r="T26" s="122"/>
      <c r="U26" s="122"/>
      <c r="V26" s="122"/>
      <c r="W26" s="122"/>
      <c r="X26" s="122"/>
      <c r="Y26" s="122"/>
      <c r="Z26" s="129"/>
      <c r="AA26" s="130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</row>
    <row r="27" spans="18:41" x14ac:dyDescent="0.25">
      <c r="R27" s="131"/>
      <c r="S27" s="131"/>
      <c r="T27" s="131"/>
      <c r="U27" s="131"/>
      <c r="V27" s="131"/>
      <c r="W27" s="131"/>
      <c r="X27" s="131"/>
      <c r="Y27" s="131"/>
      <c r="Z27" s="132"/>
      <c r="AA27" s="133"/>
      <c r="AB27" s="134"/>
      <c r="AC27" s="135"/>
      <c r="AD27" s="135"/>
      <c r="AE27" s="136"/>
      <c r="AF27" s="135"/>
      <c r="AG27" s="135"/>
      <c r="AH27" s="135"/>
      <c r="AI27" s="136"/>
      <c r="AJ27" s="135"/>
      <c r="AK27" s="136"/>
      <c r="AL27" s="136"/>
      <c r="AM27" s="136"/>
      <c r="AN27" s="136"/>
      <c r="AO27" s="134"/>
    </row>
    <row r="28" spans="18:41" x14ac:dyDescent="0.25">
      <c r="R28" s="131"/>
      <c r="S28" s="131"/>
      <c r="T28" s="131"/>
      <c r="U28" s="131"/>
      <c r="V28" s="131"/>
      <c r="W28" s="131"/>
      <c r="X28" s="131"/>
      <c r="Y28" s="131"/>
      <c r="Z28" s="137"/>
      <c r="AA28" s="133"/>
      <c r="AB28" s="134"/>
      <c r="AC28" s="135"/>
      <c r="AD28" s="135"/>
      <c r="AE28" s="136"/>
      <c r="AF28" s="135"/>
      <c r="AG28" s="135"/>
      <c r="AH28" s="135"/>
      <c r="AI28" s="136"/>
      <c r="AJ28" s="136"/>
      <c r="AK28" s="136"/>
      <c r="AL28" s="136"/>
      <c r="AM28" s="136"/>
      <c r="AN28" s="136"/>
      <c r="AO28" s="134"/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Архив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Milica Batalo</dc:creator>
  <dc:description/>
  <cp:lastModifiedBy>Branka</cp:lastModifiedBy>
  <cp:revision>1</cp:revision>
  <cp:lastPrinted>2025-12-12T12:19:18Z</cp:lastPrinted>
  <dcterms:created xsi:type="dcterms:W3CDTF">2020-11-17T09:59:56Z</dcterms:created>
  <dcterms:modified xsi:type="dcterms:W3CDTF">2025-12-22T06:57:53Z</dcterms:modified>
  <dc:language>en-US</dc:language>
</cp:coreProperties>
</file>